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smv3/Documents/2020/UNI/Analytik Master FS 2020/Ex Validation Dataset/"/>
    </mc:Choice>
  </mc:AlternateContent>
  <xr:revisionPtr revIDLastSave="0" documentId="13_ncr:1_{6F151B69-D9FE-C147-A28E-4DF4E99FEF0B}" xr6:coauthVersionLast="45" xr6:coauthVersionMax="45" xr10:uidLastSave="{00000000-0000-0000-0000-000000000000}"/>
  <bookViews>
    <workbookView xWindow="2280" yWindow="460" windowWidth="48760" windowHeight="26800" tabRatio="500" activeTab="4" xr2:uid="{00000000-000D-0000-FFFF-FFFF00000000}"/>
  </bookViews>
  <sheets>
    <sheet name="Data" sheetId="1" r:id="rId1"/>
    <sheet name="Day1" sheetId="6" r:id="rId2"/>
    <sheet name="Day2" sheetId="9" r:id="rId3"/>
    <sheet name="Day3" sheetId="10" r:id="rId4"/>
    <sheet name="Stats" sheetId="2" r:id="rId5"/>
  </sheets>
  <definedNames>
    <definedName name="_xlnm._FilterDatabase" localSheetId="0" hidden="1">Data!$A$2:$D$152</definedName>
    <definedName name="_xlnm.Print_Area" localSheetId="1">'Day1'!$A$1:$AA$83</definedName>
    <definedName name="_xlnm.Print_Area" localSheetId="2">'Day2'!$A$1:$AA$83</definedName>
    <definedName name="_xlnm.Print_Area" localSheetId="3">'Day3'!$A$1:$AA$83</definedName>
    <definedName name="solver_adj" localSheetId="1" hidden="1">'Day1'!#REF!</definedName>
    <definedName name="solver_adj" localSheetId="2" hidden="1">'Day2'!#REF!</definedName>
    <definedName name="solver_adj" localSheetId="3" hidden="1">'Day3'!#REF!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1" hidden="1">'Day1'!#REF!</definedName>
    <definedName name="solver_lhs1" localSheetId="2" hidden="1">'Day2'!#REF!</definedName>
    <definedName name="solver_lhs1" localSheetId="3" hidden="1">'Day3'!#REF!</definedName>
    <definedName name="solver_lhs2" localSheetId="1" hidden="1">'Day1'!#REF!</definedName>
    <definedName name="solver_lhs2" localSheetId="2" hidden="1">'Day2'!#REF!</definedName>
    <definedName name="solver_lhs2" localSheetId="3" hidden="1">'Day3'!#REF!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'Day1'!$O$28</definedName>
    <definedName name="solver_opt" localSheetId="2" hidden="1">'Day2'!$O$28</definedName>
    <definedName name="solver_opt" localSheetId="3" hidden="1">'Day3'!$O$28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hs1" localSheetId="1" hidden="1">10</definedName>
    <definedName name="solver_rhs1" localSheetId="2" hidden="1">10</definedName>
    <definedName name="solver_rhs1" localSheetId="3" hidden="1">10</definedName>
    <definedName name="solver_rhs2" localSheetId="1" hidden="1">-10</definedName>
    <definedName name="solver_rhs2" localSheetId="2" hidden="1">-10</definedName>
    <definedName name="solver_rhs2" localSheetId="3" hidden="1">-10</definedName>
    <definedName name="solver_rlx" localSheetId="1" hidden="1">1</definedName>
    <definedName name="solver_rlx" localSheetId="2" hidden="1">1</definedName>
    <definedName name="solver_rlx" localSheetId="3" hidden="1">1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1" hidden="1">2</definedName>
    <definedName name="solver_ver" localSheetId="2" hidden="1">2</definedName>
    <definedName name="solver_ver" localSheetId="3" hidden="1">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0" i="2" l="1"/>
  <c r="AU10" i="2"/>
  <c r="AT10" i="2"/>
  <c r="AS10" i="2"/>
  <c r="AR10" i="2"/>
  <c r="AQ10" i="2"/>
  <c r="B35" i="10" l="1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7" i="10"/>
  <c r="B8" i="10"/>
  <c r="B9" i="10"/>
  <c r="B10" i="10"/>
  <c r="B11" i="10"/>
  <c r="B12" i="10"/>
  <c r="B13" i="10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7" i="9"/>
  <c r="B8" i="9"/>
  <c r="B9" i="9"/>
  <c r="B10" i="9"/>
  <c r="B11" i="9"/>
  <c r="B12" i="9"/>
  <c r="B13" i="9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7" i="6"/>
  <c r="B8" i="6"/>
  <c r="B9" i="6"/>
  <c r="B10" i="6"/>
  <c r="B11" i="6"/>
  <c r="B12" i="6"/>
  <c r="B13" i="6"/>
  <c r="O13" i="2" l="1"/>
  <c r="O12" i="2"/>
  <c r="H13" i="2"/>
  <c r="H12" i="2"/>
  <c r="AK31" i="2"/>
  <c r="AK23" i="2"/>
  <c r="P31" i="2"/>
  <c r="P30" i="2"/>
  <c r="AK30" i="2" s="1"/>
  <c r="P29" i="2"/>
  <c r="AK29" i="2" s="1"/>
  <c r="P28" i="2"/>
  <c r="AK28" i="2" s="1"/>
  <c r="P27" i="2"/>
  <c r="AK27" i="2" s="1"/>
  <c r="AR27" i="2" s="1"/>
  <c r="P26" i="2"/>
  <c r="AK26" i="2" s="1"/>
  <c r="P25" i="2"/>
  <c r="AK25" i="2" s="1"/>
  <c r="P24" i="2"/>
  <c r="AK24" i="2" s="1"/>
  <c r="P23" i="2"/>
  <c r="P22" i="2"/>
  <c r="AK22" i="2" s="1"/>
  <c r="AR22" i="2" s="1"/>
  <c r="R10" i="2"/>
  <c r="R9" i="2"/>
  <c r="R8" i="2"/>
  <c r="R7" i="2"/>
  <c r="R6" i="2"/>
  <c r="R5" i="2"/>
  <c r="R4" i="2"/>
  <c r="R3" i="2"/>
  <c r="I31" i="2"/>
  <c r="AD31" i="2" s="1"/>
  <c r="I30" i="2"/>
  <c r="AD30" i="2" s="1"/>
  <c r="I29" i="2"/>
  <c r="AD29" i="2" s="1"/>
  <c r="I28" i="2"/>
  <c r="AD28" i="2" s="1"/>
  <c r="I27" i="2"/>
  <c r="AD27" i="2" s="1"/>
  <c r="I26" i="2"/>
  <c r="AD26" i="2" s="1"/>
  <c r="I25" i="2"/>
  <c r="AD25" i="2" s="1"/>
  <c r="I24" i="2"/>
  <c r="AD24" i="2" s="1"/>
  <c r="I23" i="2"/>
  <c r="AD23" i="2" s="1"/>
  <c r="I22" i="2"/>
  <c r="AD22" i="2" s="1"/>
  <c r="K10" i="2"/>
  <c r="K9" i="2"/>
  <c r="K8" i="2"/>
  <c r="K7" i="2"/>
  <c r="K6" i="2"/>
  <c r="K5" i="2"/>
  <c r="K4" i="2"/>
  <c r="K3" i="2"/>
  <c r="B22" i="2"/>
  <c r="W22" i="2" s="1"/>
  <c r="B23" i="2"/>
  <c r="W23" i="2" s="1"/>
  <c r="B24" i="2"/>
  <c r="W24" i="2" s="1"/>
  <c r="B25" i="2"/>
  <c r="W25" i="2" s="1"/>
  <c r="B26" i="2"/>
  <c r="W26" i="2" s="1"/>
  <c r="B27" i="2"/>
  <c r="W27" i="2" s="1"/>
  <c r="B28" i="2"/>
  <c r="W28" i="2" s="1"/>
  <c r="B29" i="2"/>
  <c r="W29" i="2" s="1"/>
  <c r="B30" i="2"/>
  <c r="W30" i="2" s="1"/>
  <c r="B31" i="2"/>
  <c r="W31" i="2" s="1"/>
  <c r="A13" i="2"/>
  <c r="A12" i="2"/>
  <c r="D4" i="2"/>
  <c r="D5" i="2"/>
  <c r="D6" i="2"/>
  <c r="D7" i="2"/>
  <c r="D8" i="2"/>
  <c r="D9" i="2"/>
  <c r="D10" i="2"/>
  <c r="D3" i="2"/>
  <c r="F2" i="2"/>
  <c r="E2" i="2"/>
  <c r="D2" i="2"/>
  <c r="C2" i="2"/>
  <c r="B2" i="2"/>
  <c r="A2" i="2"/>
  <c r="C53" i="10"/>
  <c r="Q36" i="2" s="1"/>
  <c r="P36" i="2"/>
  <c r="AK36" i="2" s="1"/>
  <c r="A53" i="10"/>
  <c r="O36" i="2" s="1"/>
  <c r="C52" i="10"/>
  <c r="Q35" i="2" s="1"/>
  <c r="P35" i="2"/>
  <c r="AK35" i="2" s="1"/>
  <c r="A52" i="10"/>
  <c r="O35" i="2" s="1"/>
  <c r="C51" i="10"/>
  <c r="Q34" i="2" s="1"/>
  <c r="P34" i="2"/>
  <c r="AK34" i="2" s="1"/>
  <c r="A51" i="10"/>
  <c r="O34" i="2" s="1"/>
  <c r="C50" i="10"/>
  <c r="Q33" i="2" s="1"/>
  <c r="P33" i="2"/>
  <c r="AK33" i="2" s="1"/>
  <c r="A50" i="10"/>
  <c r="O33" i="2" s="1"/>
  <c r="C49" i="10"/>
  <c r="Q32" i="2" s="1"/>
  <c r="P32" i="2"/>
  <c r="AK32" i="2" s="1"/>
  <c r="A49" i="10"/>
  <c r="O32" i="2" s="1"/>
  <c r="C48" i="10"/>
  <c r="Q31" i="2" s="1"/>
  <c r="A48" i="10"/>
  <c r="O31" i="2" s="1"/>
  <c r="C47" i="10"/>
  <c r="Q30" i="2" s="1"/>
  <c r="A47" i="10"/>
  <c r="O30" i="2" s="1"/>
  <c r="C46" i="10"/>
  <c r="Q29" i="2" s="1"/>
  <c r="A46" i="10"/>
  <c r="O29" i="2" s="1"/>
  <c r="C45" i="10"/>
  <c r="Q28" i="2" s="1"/>
  <c r="A45" i="10"/>
  <c r="O28" i="2" s="1"/>
  <c r="C44" i="10"/>
  <c r="Q27" i="2" s="1"/>
  <c r="A44" i="10"/>
  <c r="O27" i="2" s="1"/>
  <c r="C43" i="10"/>
  <c r="Q26" i="2" s="1"/>
  <c r="A43" i="10"/>
  <c r="O26" i="2" s="1"/>
  <c r="C42" i="10"/>
  <c r="Q25" i="2" s="1"/>
  <c r="A42" i="10"/>
  <c r="O25" i="2" s="1"/>
  <c r="C41" i="10"/>
  <c r="Q24" i="2" s="1"/>
  <c r="A41" i="10"/>
  <c r="O24" i="2" s="1"/>
  <c r="C40" i="10"/>
  <c r="Q23" i="2" s="1"/>
  <c r="A40" i="10"/>
  <c r="O23" i="2" s="1"/>
  <c r="C39" i="10"/>
  <c r="Q22" i="2" s="1"/>
  <c r="A39" i="10"/>
  <c r="O22" i="2" s="1"/>
  <c r="C38" i="10"/>
  <c r="Q21" i="2" s="1"/>
  <c r="P21" i="2"/>
  <c r="AK21" i="2" s="1"/>
  <c r="A38" i="10"/>
  <c r="O21" i="2" s="1"/>
  <c r="C37" i="10"/>
  <c r="Q20" i="2" s="1"/>
  <c r="P20" i="2"/>
  <c r="AK20" i="2" s="1"/>
  <c r="A37" i="10"/>
  <c r="O20" i="2" s="1"/>
  <c r="C36" i="10"/>
  <c r="Q19" i="2" s="1"/>
  <c r="P19" i="2"/>
  <c r="AK19" i="2" s="1"/>
  <c r="A36" i="10"/>
  <c r="O19" i="2" s="1"/>
  <c r="C35" i="10"/>
  <c r="Q18" i="2" s="1"/>
  <c r="P18" i="2"/>
  <c r="AK18" i="2" s="1"/>
  <c r="A35" i="10"/>
  <c r="O18" i="2" s="1"/>
  <c r="C34" i="10"/>
  <c r="Q17" i="2" s="1"/>
  <c r="B34" i="10"/>
  <c r="P17" i="2" s="1"/>
  <c r="AK17" i="2" s="1"/>
  <c r="A34" i="10"/>
  <c r="O17" i="2" s="1"/>
  <c r="C13" i="10"/>
  <c r="Q10" i="2" s="1"/>
  <c r="P10" i="2"/>
  <c r="A13" i="10"/>
  <c r="O10" i="2" s="1"/>
  <c r="C12" i="10"/>
  <c r="Q9" i="2" s="1"/>
  <c r="P9" i="2"/>
  <c r="A12" i="10"/>
  <c r="O9" i="2" s="1"/>
  <c r="C11" i="10"/>
  <c r="Q8" i="2" s="1"/>
  <c r="P8" i="2"/>
  <c r="A11" i="10"/>
  <c r="O8" i="2" s="1"/>
  <c r="C10" i="10"/>
  <c r="Q7" i="2" s="1"/>
  <c r="P7" i="2"/>
  <c r="A10" i="10"/>
  <c r="O7" i="2" s="1"/>
  <c r="C9" i="10"/>
  <c r="Q6" i="2" s="1"/>
  <c r="P6" i="2"/>
  <c r="A9" i="10"/>
  <c r="O6" i="2" s="1"/>
  <c r="C8" i="10"/>
  <c r="Q5" i="2" s="1"/>
  <c r="P5" i="2"/>
  <c r="A8" i="10"/>
  <c r="O5" i="2" s="1"/>
  <c r="C7" i="10"/>
  <c r="Q4" i="2" s="1"/>
  <c r="P4" i="2"/>
  <c r="A7" i="10"/>
  <c r="O4" i="2" s="1"/>
  <c r="C6" i="10"/>
  <c r="Q3" i="2" s="1"/>
  <c r="B6" i="10"/>
  <c r="P3" i="2" s="1"/>
  <c r="A6" i="10"/>
  <c r="O3" i="2" s="1"/>
  <c r="C53" i="9"/>
  <c r="J36" i="2" s="1"/>
  <c r="I36" i="2"/>
  <c r="AD36" i="2" s="1"/>
  <c r="A53" i="9"/>
  <c r="H36" i="2" s="1"/>
  <c r="C52" i="9"/>
  <c r="J35" i="2" s="1"/>
  <c r="I35" i="2"/>
  <c r="AD35" i="2" s="1"/>
  <c r="A52" i="9"/>
  <c r="H35" i="2" s="1"/>
  <c r="C51" i="9"/>
  <c r="J34" i="2" s="1"/>
  <c r="I34" i="2"/>
  <c r="AD34" i="2" s="1"/>
  <c r="A51" i="9"/>
  <c r="H34" i="2" s="1"/>
  <c r="C50" i="9"/>
  <c r="J33" i="2" s="1"/>
  <c r="I33" i="2"/>
  <c r="AD33" i="2" s="1"/>
  <c r="A50" i="9"/>
  <c r="H33" i="2" s="1"/>
  <c r="C49" i="9"/>
  <c r="J32" i="2" s="1"/>
  <c r="I32" i="2"/>
  <c r="AD32" i="2" s="1"/>
  <c r="A49" i="9"/>
  <c r="H32" i="2" s="1"/>
  <c r="C48" i="9"/>
  <c r="J31" i="2" s="1"/>
  <c r="A48" i="9"/>
  <c r="H31" i="2" s="1"/>
  <c r="C47" i="9"/>
  <c r="J30" i="2" s="1"/>
  <c r="A47" i="9"/>
  <c r="H30" i="2" s="1"/>
  <c r="C46" i="9"/>
  <c r="J29" i="2" s="1"/>
  <c r="A46" i="9"/>
  <c r="H29" i="2" s="1"/>
  <c r="C45" i="9"/>
  <c r="J28" i="2" s="1"/>
  <c r="A45" i="9"/>
  <c r="H28" i="2" s="1"/>
  <c r="C44" i="9"/>
  <c r="J27" i="2" s="1"/>
  <c r="A44" i="9"/>
  <c r="H27" i="2" s="1"/>
  <c r="C43" i="9"/>
  <c r="J26" i="2" s="1"/>
  <c r="A43" i="9"/>
  <c r="H26" i="2" s="1"/>
  <c r="C42" i="9"/>
  <c r="J25" i="2" s="1"/>
  <c r="A42" i="9"/>
  <c r="H25" i="2" s="1"/>
  <c r="C41" i="9"/>
  <c r="J24" i="2" s="1"/>
  <c r="A41" i="9"/>
  <c r="H24" i="2" s="1"/>
  <c r="C40" i="9"/>
  <c r="J23" i="2" s="1"/>
  <c r="A40" i="9"/>
  <c r="H23" i="2" s="1"/>
  <c r="C39" i="9"/>
  <c r="J22" i="2" s="1"/>
  <c r="A39" i="9"/>
  <c r="H22" i="2" s="1"/>
  <c r="C38" i="9"/>
  <c r="J21" i="2" s="1"/>
  <c r="I21" i="2"/>
  <c r="AD21" i="2" s="1"/>
  <c r="A38" i="9"/>
  <c r="H21" i="2" s="1"/>
  <c r="C37" i="9"/>
  <c r="J20" i="2" s="1"/>
  <c r="I20" i="2"/>
  <c r="AD20" i="2" s="1"/>
  <c r="A37" i="9"/>
  <c r="H20" i="2" s="1"/>
  <c r="C36" i="9"/>
  <c r="J19" i="2" s="1"/>
  <c r="I19" i="2"/>
  <c r="AD19" i="2" s="1"/>
  <c r="A36" i="9"/>
  <c r="H19" i="2" s="1"/>
  <c r="C35" i="9"/>
  <c r="J18" i="2" s="1"/>
  <c r="I18" i="2"/>
  <c r="AD18" i="2" s="1"/>
  <c r="A35" i="9"/>
  <c r="H18" i="2" s="1"/>
  <c r="C34" i="9"/>
  <c r="J17" i="2" s="1"/>
  <c r="B34" i="9"/>
  <c r="I17" i="2" s="1"/>
  <c r="AD17" i="2" s="1"/>
  <c r="A34" i="9"/>
  <c r="H17" i="2" s="1"/>
  <c r="C13" i="9"/>
  <c r="J10" i="2" s="1"/>
  <c r="I10" i="2"/>
  <c r="A13" i="9"/>
  <c r="H10" i="2" s="1"/>
  <c r="C12" i="9"/>
  <c r="J9" i="2" s="1"/>
  <c r="I9" i="2"/>
  <c r="A12" i="9"/>
  <c r="H9" i="2" s="1"/>
  <c r="AQ9" i="2" s="1"/>
  <c r="C11" i="9"/>
  <c r="J8" i="2" s="1"/>
  <c r="I8" i="2"/>
  <c r="A11" i="9"/>
  <c r="H8" i="2" s="1"/>
  <c r="AQ8" i="2" s="1"/>
  <c r="C10" i="9"/>
  <c r="J7" i="2" s="1"/>
  <c r="I7" i="2"/>
  <c r="A10" i="9"/>
  <c r="H7" i="2" s="1"/>
  <c r="AQ7" i="2" s="1"/>
  <c r="C9" i="9"/>
  <c r="J6" i="2" s="1"/>
  <c r="I6" i="2"/>
  <c r="A9" i="9"/>
  <c r="H6" i="2" s="1"/>
  <c r="AQ6" i="2" s="1"/>
  <c r="C8" i="9"/>
  <c r="J5" i="2" s="1"/>
  <c r="I5" i="2"/>
  <c r="A8" i="9"/>
  <c r="H5" i="2" s="1"/>
  <c r="AQ5" i="2" s="1"/>
  <c r="C7" i="9"/>
  <c r="J4" i="2" s="1"/>
  <c r="I4" i="2"/>
  <c r="A7" i="9"/>
  <c r="H4" i="2" s="1"/>
  <c r="AQ4" i="2" s="1"/>
  <c r="C6" i="9"/>
  <c r="J3" i="2" s="1"/>
  <c r="B6" i="9"/>
  <c r="I3" i="2" s="1"/>
  <c r="A6" i="9"/>
  <c r="H3" i="2" s="1"/>
  <c r="AQ3" i="2" s="1"/>
  <c r="M83" i="10"/>
  <c r="L83" i="10"/>
  <c r="G83" i="10"/>
  <c r="F83" i="10"/>
  <c r="M82" i="10"/>
  <c r="L82" i="10"/>
  <c r="G82" i="10"/>
  <c r="F82" i="10"/>
  <c r="M81" i="10"/>
  <c r="L81" i="10"/>
  <c r="G81" i="10"/>
  <c r="F81" i="10"/>
  <c r="M80" i="10"/>
  <c r="L80" i="10"/>
  <c r="G80" i="10"/>
  <c r="F80" i="10"/>
  <c r="M79" i="10"/>
  <c r="L79" i="10"/>
  <c r="G79" i="10"/>
  <c r="F79" i="10"/>
  <c r="M78" i="10"/>
  <c r="L78" i="10"/>
  <c r="G78" i="10"/>
  <c r="F78" i="10"/>
  <c r="M77" i="10"/>
  <c r="L77" i="10"/>
  <c r="G77" i="10"/>
  <c r="F77" i="10"/>
  <c r="M76" i="10"/>
  <c r="L76" i="10"/>
  <c r="G76" i="10"/>
  <c r="F76" i="10"/>
  <c r="M75" i="10"/>
  <c r="L75" i="10"/>
  <c r="G75" i="10"/>
  <c r="F75" i="10"/>
  <c r="M74" i="10"/>
  <c r="L74" i="10"/>
  <c r="G74" i="10"/>
  <c r="F74" i="10"/>
  <c r="M73" i="10"/>
  <c r="L73" i="10"/>
  <c r="G73" i="10"/>
  <c r="F73" i="10"/>
  <c r="M72" i="10"/>
  <c r="L72" i="10"/>
  <c r="G72" i="10"/>
  <c r="F72" i="10"/>
  <c r="M71" i="10"/>
  <c r="L71" i="10"/>
  <c r="G71" i="10"/>
  <c r="F71" i="10"/>
  <c r="M70" i="10"/>
  <c r="L70" i="10"/>
  <c r="G70" i="10"/>
  <c r="F70" i="10"/>
  <c r="M69" i="10"/>
  <c r="L69" i="10"/>
  <c r="G69" i="10"/>
  <c r="F69" i="10"/>
  <c r="M68" i="10"/>
  <c r="L68" i="10"/>
  <c r="G68" i="10"/>
  <c r="F68" i="10"/>
  <c r="M67" i="10"/>
  <c r="L67" i="10"/>
  <c r="G67" i="10"/>
  <c r="F67" i="10"/>
  <c r="M66" i="10"/>
  <c r="L66" i="10"/>
  <c r="G66" i="10"/>
  <c r="F66" i="10"/>
  <c r="M65" i="10"/>
  <c r="L65" i="10"/>
  <c r="G65" i="10"/>
  <c r="F65" i="10"/>
  <c r="M64" i="10"/>
  <c r="L64" i="10"/>
  <c r="G64" i="10"/>
  <c r="F64" i="10"/>
  <c r="M63" i="10"/>
  <c r="L63" i="10"/>
  <c r="G63" i="10"/>
  <c r="F63" i="10"/>
  <c r="M62" i="10"/>
  <c r="L62" i="10"/>
  <c r="G62" i="10"/>
  <c r="F62" i="10"/>
  <c r="M61" i="10"/>
  <c r="L61" i="10"/>
  <c r="G61" i="10"/>
  <c r="F61" i="10"/>
  <c r="M60" i="10"/>
  <c r="L60" i="10"/>
  <c r="G60" i="10"/>
  <c r="F60" i="10"/>
  <c r="M59" i="10"/>
  <c r="L59" i="10"/>
  <c r="G59" i="10"/>
  <c r="F59" i="10"/>
  <c r="M58" i="10"/>
  <c r="L58" i="10"/>
  <c r="G58" i="10"/>
  <c r="F58" i="10"/>
  <c r="M57" i="10"/>
  <c r="L57" i="10"/>
  <c r="G57" i="10"/>
  <c r="F57" i="10"/>
  <c r="M56" i="10"/>
  <c r="L56" i="10"/>
  <c r="G56" i="10"/>
  <c r="F56" i="10"/>
  <c r="M55" i="10"/>
  <c r="L55" i="10"/>
  <c r="G55" i="10"/>
  <c r="F55" i="10"/>
  <c r="M54" i="10"/>
  <c r="L54" i="10"/>
  <c r="G54" i="10"/>
  <c r="F54" i="10"/>
  <c r="O25" i="10"/>
  <c r="N25" i="10"/>
  <c r="K25" i="10"/>
  <c r="J25" i="10"/>
  <c r="I25" i="10"/>
  <c r="H25" i="10"/>
  <c r="G25" i="10"/>
  <c r="F25" i="10"/>
  <c r="O24" i="10"/>
  <c r="N24" i="10"/>
  <c r="K24" i="10"/>
  <c r="J24" i="10"/>
  <c r="I24" i="10"/>
  <c r="H24" i="10"/>
  <c r="G24" i="10"/>
  <c r="F24" i="10"/>
  <c r="O23" i="10"/>
  <c r="N23" i="10"/>
  <c r="K23" i="10"/>
  <c r="J23" i="10"/>
  <c r="I23" i="10"/>
  <c r="H23" i="10"/>
  <c r="G23" i="10"/>
  <c r="F23" i="10"/>
  <c r="O22" i="10"/>
  <c r="N22" i="10"/>
  <c r="K22" i="10"/>
  <c r="J22" i="10"/>
  <c r="I22" i="10"/>
  <c r="H22" i="10"/>
  <c r="G22" i="10"/>
  <c r="F22" i="10"/>
  <c r="O21" i="10"/>
  <c r="N21" i="10"/>
  <c r="K21" i="10"/>
  <c r="J21" i="10"/>
  <c r="I21" i="10"/>
  <c r="H21" i="10"/>
  <c r="G21" i="10"/>
  <c r="F21" i="10"/>
  <c r="O20" i="10"/>
  <c r="N20" i="10"/>
  <c r="K20" i="10"/>
  <c r="J20" i="10"/>
  <c r="I20" i="10"/>
  <c r="H20" i="10"/>
  <c r="G20" i="10"/>
  <c r="F20" i="10"/>
  <c r="O19" i="10"/>
  <c r="N19" i="10"/>
  <c r="K19" i="10"/>
  <c r="J19" i="10"/>
  <c r="I19" i="10"/>
  <c r="H19" i="10"/>
  <c r="G19" i="10"/>
  <c r="F19" i="10"/>
  <c r="O18" i="10"/>
  <c r="N18" i="10"/>
  <c r="K18" i="10"/>
  <c r="J18" i="10"/>
  <c r="I18" i="10"/>
  <c r="H18" i="10"/>
  <c r="G18" i="10"/>
  <c r="F18" i="10"/>
  <c r="O17" i="10"/>
  <c r="N17" i="10"/>
  <c r="K17" i="10"/>
  <c r="J17" i="10"/>
  <c r="I17" i="10"/>
  <c r="H17" i="10"/>
  <c r="G17" i="10"/>
  <c r="F17" i="10"/>
  <c r="O16" i="10"/>
  <c r="N16" i="10"/>
  <c r="K16" i="10"/>
  <c r="J16" i="10"/>
  <c r="I16" i="10"/>
  <c r="H16" i="10"/>
  <c r="G16" i="10"/>
  <c r="F16" i="10"/>
  <c r="O15" i="10"/>
  <c r="N15" i="10"/>
  <c r="K15" i="10"/>
  <c r="J15" i="10"/>
  <c r="I15" i="10"/>
  <c r="H15" i="10"/>
  <c r="G15" i="10"/>
  <c r="F15" i="10"/>
  <c r="O14" i="10"/>
  <c r="N14" i="10"/>
  <c r="K14" i="10"/>
  <c r="J14" i="10"/>
  <c r="I14" i="10"/>
  <c r="H14" i="10"/>
  <c r="G14" i="10"/>
  <c r="F14" i="10"/>
  <c r="M83" i="9"/>
  <c r="L83" i="9"/>
  <c r="G83" i="9"/>
  <c r="F83" i="9"/>
  <c r="M82" i="9"/>
  <c r="L82" i="9"/>
  <c r="G82" i="9"/>
  <c r="F82" i="9"/>
  <c r="M81" i="9"/>
  <c r="L81" i="9"/>
  <c r="G81" i="9"/>
  <c r="F81" i="9"/>
  <c r="M80" i="9"/>
  <c r="L80" i="9"/>
  <c r="G80" i="9"/>
  <c r="F80" i="9"/>
  <c r="M79" i="9"/>
  <c r="L79" i="9"/>
  <c r="G79" i="9"/>
  <c r="F79" i="9"/>
  <c r="M78" i="9"/>
  <c r="L78" i="9"/>
  <c r="G78" i="9"/>
  <c r="F78" i="9"/>
  <c r="M77" i="9"/>
  <c r="L77" i="9"/>
  <c r="G77" i="9"/>
  <c r="F77" i="9"/>
  <c r="M76" i="9"/>
  <c r="L76" i="9"/>
  <c r="G76" i="9"/>
  <c r="F76" i="9"/>
  <c r="M75" i="9"/>
  <c r="L75" i="9"/>
  <c r="G75" i="9"/>
  <c r="F75" i="9"/>
  <c r="M74" i="9"/>
  <c r="L74" i="9"/>
  <c r="G74" i="9"/>
  <c r="F74" i="9"/>
  <c r="M73" i="9"/>
  <c r="L73" i="9"/>
  <c r="G73" i="9"/>
  <c r="F73" i="9"/>
  <c r="M72" i="9"/>
  <c r="L72" i="9"/>
  <c r="G72" i="9"/>
  <c r="F72" i="9"/>
  <c r="M71" i="9"/>
  <c r="L71" i="9"/>
  <c r="G71" i="9"/>
  <c r="F71" i="9"/>
  <c r="M70" i="9"/>
  <c r="L70" i="9"/>
  <c r="G70" i="9"/>
  <c r="F70" i="9"/>
  <c r="M69" i="9"/>
  <c r="L69" i="9"/>
  <c r="G69" i="9"/>
  <c r="F69" i="9"/>
  <c r="M68" i="9"/>
  <c r="L68" i="9"/>
  <c r="G68" i="9"/>
  <c r="F68" i="9"/>
  <c r="M67" i="9"/>
  <c r="L67" i="9"/>
  <c r="G67" i="9"/>
  <c r="F67" i="9"/>
  <c r="M66" i="9"/>
  <c r="L66" i="9"/>
  <c r="G66" i="9"/>
  <c r="F66" i="9"/>
  <c r="M65" i="9"/>
  <c r="L65" i="9"/>
  <c r="G65" i="9"/>
  <c r="F65" i="9"/>
  <c r="M64" i="9"/>
  <c r="L64" i="9"/>
  <c r="G64" i="9"/>
  <c r="F64" i="9"/>
  <c r="M63" i="9"/>
  <c r="L63" i="9"/>
  <c r="G63" i="9"/>
  <c r="F63" i="9"/>
  <c r="M62" i="9"/>
  <c r="L62" i="9"/>
  <c r="G62" i="9"/>
  <c r="F62" i="9"/>
  <c r="M61" i="9"/>
  <c r="L61" i="9"/>
  <c r="G61" i="9"/>
  <c r="F61" i="9"/>
  <c r="M60" i="9"/>
  <c r="L60" i="9"/>
  <c r="G60" i="9"/>
  <c r="F60" i="9"/>
  <c r="M59" i="9"/>
  <c r="L59" i="9"/>
  <c r="G59" i="9"/>
  <c r="F59" i="9"/>
  <c r="M58" i="9"/>
  <c r="L58" i="9"/>
  <c r="G58" i="9"/>
  <c r="F58" i="9"/>
  <c r="M57" i="9"/>
  <c r="L57" i="9"/>
  <c r="G57" i="9"/>
  <c r="F57" i="9"/>
  <c r="M56" i="9"/>
  <c r="L56" i="9"/>
  <c r="G56" i="9"/>
  <c r="F56" i="9"/>
  <c r="M55" i="9"/>
  <c r="L55" i="9"/>
  <c r="G55" i="9"/>
  <c r="F55" i="9"/>
  <c r="M54" i="9"/>
  <c r="L54" i="9"/>
  <c r="G54" i="9"/>
  <c r="F54" i="9"/>
  <c r="O25" i="9"/>
  <c r="N25" i="9"/>
  <c r="K25" i="9"/>
  <c r="J25" i="9"/>
  <c r="I25" i="9"/>
  <c r="H25" i="9"/>
  <c r="G25" i="9"/>
  <c r="F25" i="9"/>
  <c r="O24" i="9"/>
  <c r="N24" i="9"/>
  <c r="K24" i="9"/>
  <c r="J24" i="9"/>
  <c r="I24" i="9"/>
  <c r="H24" i="9"/>
  <c r="G24" i="9"/>
  <c r="F24" i="9"/>
  <c r="O23" i="9"/>
  <c r="N23" i="9"/>
  <c r="K23" i="9"/>
  <c r="J23" i="9"/>
  <c r="I23" i="9"/>
  <c r="H23" i="9"/>
  <c r="G23" i="9"/>
  <c r="F23" i="9"/>
  <c r="O22" i="9"/>
  <c r="N22" i="9"/>
  <c r="K22" i="9"/>
  <c r="J22" i="9"/>
  <c r="I22" i="9"/>
  <c r="H22" i="9"/>
  <c r="G22" i="9"/>
  <c r="F22" i="9"/>
  <c r="O21" i="9"/>
  <c r="N21" i="9"/>
  <c r="K21" i="9"/>
  <c r="J21" i="9"/>
  <c r="I21" i="9"/>
  <c r="H21" i="9"/>
  <c r="G21" i="9"/>
  <c r="F21" i="9"/>
  <c r="O20" i="9"/>
  <c r="N20" i="9"/>
  <c r="K20" i="9"/>
  <c r="J20" i="9"/>
  <c r="I20" i="9"/>
  <c r="H20" i="9"/>
  <c r="G20" i="9"/>
  <c r="F20" i="9"/>
  <c r="O19" i="9"/>
  <c r="N19" i="9"/>
  <c r="K19" i="9"/>
  <c r="J19" i="9"/>
  <c r="I19" i="9"/>
  <c r="H19" i="9"/>
  <c r="G19" i="9"/>
  <c r="F19" i="9"/>
  <c r="O18" i="9"/>
  <c r="N18" i="9"/>
  <c r="K18" i="9"/>
  <c r="J18" i="9"/>
  <c r="I18" i="9"/>
  <c r="H18" i="9"/>
  <c r="G18" i="9"/>
  <c r="F18" i="9"/>
  <c r="O17" i="9"/>
  <c r="N17" i="9"/>
  <c r="K17" i="9"/>
  <c r="J17" i="9"/>
  <c r="I17" i="9"/>
  <c r="H17" i="9"/>
  <c r="G17" i="9"/>
  <c r="F17" i="9"/>
  <c r="O16" i="9"/>
  <c r="N16" i="9"/>
  <c r="K16" i="9"/>
  <c r="J16" i="9"/>
  <c r="I16" i="9"/>
  <c r="H16" i="9"/>
  <c r="G16" i="9"/>
  <c r="F16" i="9"/>
  <c r="O15" i="9"/>
  <c r="N15" i="9"/>
  <c r="K15" i="9"/>
  <c r="J15" i="9"/>
  <c r="I15" i="9"/>
  <c r="H15" i="9"/>
  <c r="G15" i="9"/>
  <c r="F15" i="9"/>
  <c r="O14" i="9"/>
  <c r="N14" i="9"/>
  <c r="K14" i="9"/>
  <c r="J14" i="9"/>
  <c r="I14" i="9"/>
  <c r="H14" i="9"/>
  <c r="G14" i="9"/>
  <c r="F14" i="9"/>
  <c r="A35" i="6"/>
  <c r="A18" i="2" s="1"/>
  <c r="B18" i="2"/>
  <c r="W18" i="2" s="1"/>
  <c r="C35" i="6"/>
  <c r="C18" i="2" s="1"/>
  <c r="A36" i="6"/>
  <c r="A19" i="2" s="1"/>
  <c r="B19" i="2"/>
  <c r="W19" i="2" s="1"/>
  <c r="C36" i="6"/>
  <c r="C19" i="2" s="1"/>
  <c r="A37" i="6"/>
  <c r="A20" i="2" s="1"/>
  <c r="B20" i="2"/>
  <c r="W20" i="2" s="1"/>
  <c r="C37" i="6"/>
  <c r="C20" i="2" s="1"/>
  <c r="A38" i="6"/>
  <c r="A21" i="2" s="1"/>
  <c r="B21" i="2"/>
  <c r="W21" i="2" s="1"/>
  <c r="C38" i="6"/>
  <c r="C21" i="2" s="1"/>
  <c r="A39" i="6"/>
  <c r="A22" i="2" s="1"/>
  <c r="C39" i="6"/>
  <c r="C22" i="2" s="1"/>
  <c r="A40" i="6"/>
  <c r="A23" i="2" s="1"/>
  <c r="C40" i="6"/>
  <c r="C23" i="2" s="1"/>
  <c r="A41" i="6"/>
  <c r="A24" i="2" s="1"/>
  <c r="C41" i="6"/>
  <c r="C24" i="2" s="1"/>
  <c r="A42" i="6"/>
  <c r="A25" i="2" s="1"/>
  <c r="C42" i="6"/>
  <c r="C25" i="2" s="1"/>
  <c r="A43" i="6"/>
  <c r="A26" i="2" s="1"/>
  <c r="C43" i="6"/>
  <c r="C26" i="2" s="1"/>
  <c r="A44" i="6"/>
  <c r="A27" i="2" s="1"/>
  <c r="C44" i="6"/>
  <c r="C27" i="2" s="1"/>
  <c r="A45" i="6"/>
  <c r="A28" i="2" s="1"/>
  <c r="C45" i="6"/>
  <c r="C28" i="2" s="1"/>
  <c r="A46" i="6"/>
  <c r="A29" i="2" s="1"/>
  <c r="C46" i="6"/>
  <c r="C29" i="2" s="1"/>
  <c r="A47" i="6"/>
  <c r="A30" i="2" s="1"/>
  <c r="C47" i="6"/>
  <c r="C30" i="2" s="1"/>
  <c r="A48" i="6"/>
  <c r="A31" i="2" s="1"/>
  <c r="C48" i="6"/>
  <c r="C31" i="2" s="1"/>
  <c r="A49" i="6"/>
  <c r="A32" i="2" s="1"/>
  <c r="B32" i="2"/>
  <c r="W32" i="2" s="1"/>
  <c r="C49" i="6"/>
  <c r="C32" i="2" s="1"/>
  <c r="A50" i="6"/>
  <c r="A33" i="2" s="1"/>
  <c r="B33" i="2"/>
  <c r="W33" i="2" s="1"/>
  <c r="C50" i="6"/>
  <c r="C33" i="2" s="1"/>
  <c r="A51" i="6"/>
  <c r="A34" i="2" s="1"/>
  <c r="B34" i="2"/>
  <c r="W34" i="2" s="1"/>
  <c r="C51" i="6"/>
  <c r="C34" i="2" s="1"/>
  <c r="A52" i="6"/>
  <c r="A35" i="2" s="1"/>
  <c r="B35" i="2"/>
  <c r="W35" i="2" s="1"/>
  <c r="C52" i="6"/>
  <c r="C35" i="2" s="1"/>
  <c r="A53" i="6"/>
  <c r="A36" i="2" s="1"/>
  <c r="B36" i="2"/>
  <c r="W36" i="2" s="1"/>
  <c r="C53" i="6"/>
  <c r="C36" i="2" s="1"/>
  <c r="C34" i="6"/>
  <c r="C17" i="2" s="1"/>
  <c r="B34" i="6"/>
  <c r="B17" i="2" s="1"/>
  <c r="W17" i="2" s="1"/>
  <c r="A34" i="6"/>
  <c r="A17" i="2" s="1"/>
  <c r="A7" i="6"/>
  <c r="A4" i="2" s="1"/>
  <c r="B4" i="2"/>
  <c r="AR4" i="2" s="1"/>
  <c r="C7" i="6"/>
  <c r="C4" i="2" s="1"/>
  <c r="A8" i="6"/>
  <c r="A5" i="2" s="1"/>
  <c r="B5" i="2"/>
  <c r="AR5" i="2" s="1"/>
  <c r="C8" i="6"/>
  <c r="C5" i="2" s="1"/>
  <c r="A9" i="6"/>
  <c r="A6" i="2" s="1"/>
  <c r="B6" i="2"/>
  <c r="AR6" i="2" s="1"/>
  <c r="C9" i="6"/>
  <c r="C6" i="2" s="1"/>
  <c r="A10" i="6"/>
  <c r="A7" i="2" s="1"/>
  <c r="B7" i="2"/>
  <c r="AR7" i="2" s="1"/>
  <c r="C10" i="6"/>
  <c r="C7" i="2" s="1"/>
  <c r="A11" i="6"/>
  <c r="A8" i="2" s="1"/>
  <c r="B8" i="2"/>
  <c r="AR8" i="2" s="1"/>
  <c r="C11" i="6"/>
  <c r="C8" i="2" s="1"/>
  <c r="A12" i="6"/>
  <c r="A9" i="2" s="1"/>
  <c r="B9" i="2"/>
  <c r="AR9" i="2" s="1"/>
  <c r="C12" i="6"/>
  <c r="C9" i="2" s="1"/>
  <c r="A13" i="6"/>
  <c r="A10" i="2" s="1"/>
  <c r="B10" i="2"/>
  <c r="C13" i="6"/>
  <c r="C10" i="2" s="1"/>
  <c r="C6" i="6"/>
  <c r="C3" i="2" s="1"/>
  <c r="B6" i="6"/>
  <c r="B3" i="2" s="1"/>
  <c r="AR3" i="2" s="1"/>
  <c r="A6" i="6"/>
  <c r="A3" i="2" s="1"/>
  <c r="AR32" i="2" l="1"/>
  <c r="AR17" i="2"/>
  <c r="G8" i="10"/>
  <c r="J8" i="10" s="1"/>
  <c r="G10" i="10"/>
  <c r="J10" i="10" s="1"/>
  <c r="G12" i="10"/>
  <c r="J12" i="10" s="1"/>
  <c r="G7" i="10"/>
  <c r="K7" i="10" s="1"/>
  <c r="G9" i="10"/>
  <c r="H9" i="10" s="1"/>
  <c r="G11" i="10"/>
  <c r="I12" i="10"/>
  <c r="G13" i="10"/>
  <c r="K13" i="10" s="1"/>
  <c r="G8" i="9"/>
  <c r="J8" i="9" s="1"/>
  <c r="G10" i="9"/>
  <c r="J10" i="9" s="1"/>
  <c r="G12" i="9"/>
  <c r="K12" i="9" s="1"/>
  <c r="H12" i="9"/>
  <c r="G7" i="9"/>
  <c r="K7" i="9" s="1"/>
  <c r="G9" i="9"/>
  <c r="H9" i="9" s="1"/>
  <c r="G11" i="9"/>
  <c r="I12" i="9"/>
  <c r="G13" i="9"/>
  <c r="K13" i="9" s="1"/>
  <c r="G7" i="6"/>
  <c r="H7" i="6" s="1"/>
  <c r="G8" i="6"/>
  <c r="I8" i="6" s="1"/>
  <c r="G9" i="6"/>
  <c r="J9" i="6" s="1"/>
  <c r="G10" i="6"/>
  <c r="I10" i="6" s="1"/>
  <c r="G11" i="6"/>
  <c r="H11" i="6" s="1"/>
  <c r="G12" i="6"/>
  <c r="I12" i="6" s="1"/>
  <c r="G13" i="6"/>
  <c r="J13" i="6" s="1"/>
  <c r="G14" i="6"/>
  <c r="J14" i="6" s="1"/>
  <c r="G15" i="6"/>
  <c r="H15" i="6" s="1"/>
  <c r="G17" i="6"/>
  <c r="H17" i="6" s="1"/>
  <c r="G18" i="6"/>
  <c r="H18" i="6" s="1"/>
  <c r="G19" i="6"/>
  <c r="I19" i="6" s="1"/>
  <c r="H19" i="6"/>
  <c r="G20" i="6"/>
  <c r="J20" i="6" s="1"/>
  <c r="G21" i="6"/>
  <c r="J21" i="6" s="1"/>
  <c r="G22" i="6"/>
  <c r="H22" i="6" s="1"/>
  <c r="G23" i="6"/>
  <c r="I23" i="6" s="1"/>
  <c r="G24" i="6"/>
  <c r="J24" i="6" s="1"/>
  <c r="G25" i="6"/>
  <c r="H25" i="6" s="1"/>
  <c r="F64" i="6"/>
  <c r="G64" i="6" s="1"/>
  <c r="M64" i="6" s="1"/>
  <c r="L64" i="6"/>
  <c r="F65" i="6"/>
  <c r="G65" i="6" s="1"/>
  <c r="M65" i="6" s="1"/>
  <c r="L65" i="6"/>
  <c r="F66" i="6"/>
  <c r="G66" i="6"/>
  <c r="L66" i="6"/>
  <c r="M66" i="6"/>
  <c r="F67" i="6"/>
  <c r="G67" i="6"/>
  <c r="L67" i="6"/>
  <c r="M67" i="6"/>
  <c r="F68" i="6"/>
  <c r="G68" i="6"/>
  <c r="L68" i="6"/>
  <c r="M68" i="6"/>
  <c r="F69" i="6"/>
  <c r="G69" i="6"/>
  <c r="L69" i="6"/>
  <c r="M69" i="6"/>
  <c r="F70" i="6"/>
  <c r="G70" i="6"/>
  <c r="L70" i="6"/>
  <c r="M70" i="6"/>
  <c r="F71" i="6"/>
  <c r="G71" i="6"/>
  <c r="L71" i="6"/>
  <c r="M71" i="6"/>
  <c r="F72" i="6"/>
  <c r="G72" i="6"/>
  <c r="L72" i="6"/>
  <c r="M72" i="6"/>
  <c r="F73" i="6"/>
  <c r="G73" i="6"/>
  <c r="L73" i="6"/>
  <c r="M73" i="6"/>
  <c r="F74" i="6"/>
  <c r="G74" i="6"/>
  <c r="L74" i="6"/>
  <c r="M74" i="6"/>
  <c r="F75" i="6"/>
  <c r="G75" i="6"/>
  <c r="L75" i="6"/>
  <c r="M75" i="6"/>
  <c r="F76" i="6"/>
  <c r="G76" i="6"/>
  <c r="L76" i="6"/>
  <c r="M76" i="6"/>
  <c r="F77" i="6"/>
  <c r="G77" i="6"/>
  <c r="L77" i="6"/>
  <c r="M77" i="6"/>
  <c r="F78" i="6"/>
  <c r="G78" i="6"/>
  <c r="L78" i="6"/>
  <c r="M78" i="6"/>
  <c r="F79" i="6"/>
  <c r="G79" i="6"/>
  <c r="L79" i="6"/>
  <c r="M79" i="6"/>
  <c r="F80" i="6"/>
  <c r="G80" i="6"/>
  <c r="L80" i="6"/>
  <c r="M80" i="6"/>
  <c r="F81" i="6"/>
  <c r="G81" i="6"/>
  <c r="L81" i="6"/>
  <c r="M81" i="6"/>
  <c r="F82" i="6"/>
  <c r="G82" i="6"/>
  <c r="L82" i="6"/>
  <c r="M82" i="6"/>
  <c r="F83" i="6"/>
  <c r="G83" i="6"/>
  <c r="L83" i="6"/>
  <c r="M83" i="6"/>
  <c r="H10" i="10" l="1"/>
  <c r="H8" i="10"/>
  <c r="I10" i="10"/>
  <c r="I10" i="9"/>
  <c r="I8" i="10"/>
  <c r="K9" i="10"/>
  <c r="H12" i="10"/>
  <c r="K10" i="10"/>
  <c r="K9" i="9"/>
  <c r="H10" i="9"/>
  <c r="I8" i="9"/>
  <c r="H8" i="9"/>
  <c r="J11" i="10"/>
  <c r="I11" i="10"/>
  <c r="K12" i="10"/>
  <c r="K8" i="10"/>
  <c r="H7" i="10"/>
  <c r="J13" i="10"/>
  <c r="I13" i="10"/>
  <c r="J7" i="10"/>
  <c r="G6" i="10"/>
  <c r="I7" i="10"/>
  <c r="H11" i="10"/>
  <c r="H13" i="10"/>
  <c r="K11" i="10"/>
  <c r="J9" i="10"/>
  <c r="I9" i="10"/>
  <c r="J11" i="9"/>
  <c r="I11" i="9"/>
  <c r="J13" i="9"/>
  <c r="I13" i="9"/>
  <c r="K10" i="9"/>
  <c r="H11" i="9"/>
  <c r="J12" i="9"/>
  <c r="G6" i="9"/>
  <c r="J7" i="9"/>
  <c r="I7" i="9"/>
  <c r="K11" i="9"/>
  <c r="J9" i="9"/>
  <c r="I9" i="9"/>
  <c r="K8" i="9"/>
  <c r="H7" i="9"/>
  <c r="H13" i="9"/>
  <c r="I13" i="6"/>
  <c r="H13" i="6"/>
  <c r="H10" i="6"/>
  <c r="K14" i="6"/>
  <c r="I14" i="6"/>
  <c r="H14" i="6"/>
  <c r="K22" i="6"/>
  <c r="I20" i="6"/>
  <c r="K18" i="6"/>
  <c r="I21" i="6"/>
  <c r="K23" i="6"/>
  <c r="K10" i="6"/>
  <c r="K9" i="6"/>
  <c r="H23" i="6"/>
  <c r="K21" i="6"/>
  <c r="K13" i="6"/>
  <c r="K12" i="6"/>
  <c r="J10" i="6"/>
  <c r="H9" i="6"/>
  <c r="K25" i="6"/>
  <c r="J25" i="6"/>
  <c r="K24" i="6"/>
  <c r="H21" i="6"/>
  <c r="H20" i="6"/>
  <c r="J17" i="6"/>
  <c r="K15" i="6"/>
  <c r="H12" i="6"/>
  <c r="K7" i="6"/>
  <c r="K17" i="6"/>
  <c r="I25" i="6"/>
  <c r="I24" i="6"/>
  <c r="I17" i="6"/>
  <c r="K8" i="6"/>
  <c r="H24" i="6"/>
  <c r="K20" i="6"/>
  <c r="K19" i="6"/>
  <c r="K11" i="6"/>
  <c r="I9" i="6"/>
  <c r="H8" i="6"/>
  <c r="J22" i="6"/>
  <c r="J18" i="6"/>
  <c r="G16" i="6"/>
  <c r="J15" i="6"/>
  <c r="J11" i="6"/>
  <c r="J7" i="6"/>
  <c r="J23" i="6"/>
  <c r="I22" i="6"/>
  <c r="J19" i="6"/>
  <c r="I18" i="6"/>
  <c r="I15" i="6"/>
  <c r="J12" i="6"/>
  <c r="I11" i="6"/>
  <c r="J8" i="6"/>
  <c r="I7" i="6"/>
  <c r="G6" i="6"/>
  <c r="G28" i="10" l="1"/>
  <c r="H6" i="10"/>
  <c r="H28" i="10" s="1"/>
  <c r="A28" i="10" s="1"/>
  <c r="J6" i="10"/>
  <c r="J28" i="10" s="1"/>
  <c r="I6" i="10"/>
  <c r="I28" i="10" s="1"/>
  <c r="B28" i="10" s="1"/>
  <c r="K6" i="10"/>
  <c r="K28" i="10" s="1"/>
  <c r="K6" i="9"/>
  <c r="K28" i="9" s="1"/>
  <c r="G28" i="9"/>
  <c r="J6" i="9"/>
  <c r="J28" i="9" s="1"/>
  <c r="I6" i="9"/>
  <c r="I28" i="9" s="1"/>
  <c r="H6" i="9"/>
  <c r="H28" i="9" s="1"/>
  <c r="I6" i="6"/>
  <c r="G28" i="6"/>
  <c r="J6" i="6"/>
  <c r="K6" i="6"/>
  <c r="H6" i="6"/>
  <c r="H16" i="6"/>
  <c r="I16" i="6"/>
  <c r="J16" i="6"/>
  <c r="K16" i="6"/>
  <c r="B28" i="9" l="1"/>
  <c r="B29" i="10"/>
  <c r="B29" i="9"/>
  <c r="I12" i="2" s="1"/>
  <c r="A28" i="9"/>
  <c r="H28" i="6"/>
  <c r="A28" i="6" s="1"/>
  <c r="K28" i="6"/>
  <c r="J28" i="6"/>
  <c r="I28" i="6"/>
  <c r="B28" i="6" s="1"/>
  <c r="E25" i="10" l="1"/>
  <c r="L25" i="10" s="1"/>
  <c r="M25" i="10" s="1"/>
  <c r="P12" i="2"/>
  <c r="E17" i="10"/>
  <c r="L17" i="10" s="1"/>
  <c r="M17" i="10" s="1"/>
  <c r="E18" i="10"/>
  <c r="L18" i="10" s="1"/>
  <c r="M18" i="10" s="1"/>
  <c r="E23" i="10"/>
  <c r="L23" i="10" s="1"/>
  <c r="M23" i="10" s="1"/>
  <c r="B30" i="10"/>
  <c r="P13" i="2" s="1"/>
  <c r="E9" i="10"/>
  <c r="S6" i="2" s="1"/>
  <c r="E14" i="10"/>
  <c r="L14" i="10" s="1"/>
  <c r="M14" i="10" s="1"/>
  <c r="E11" i="10"/>
  <c r="S8" i="2" s="1"/>
  <c r="E8" i="10"/>
  <c r="S5" i="2" s="1"/>
  <c r="E24" i="10"/>
  <c r="L24" i="10" s="1"/>
  <c r="M24" i="10" s="1"/>
  <c r="E15" i="10"/>
  <c r="L15" i="10" s="1"/>
  <c r="M15" i="10" s="1"/>
  <c r="E25" i="9"/>
  <c r="L25" i="9" s="1"/>
  <c r="M25" i="9" s="1"/>
  <c r="B30" i="9"/>
  <c r="F50" i="9" s="1"/>
  <c r="N8" i="10"/>
  <c r="O8" i="10" s="1"/>
  <c r="E13" i="10"/>
  <c r="S10" i="2" s="1"/>
  <c r="E16" i="10"/>
  <c r="L16" i="10" s="1"/>
  <c r="E10" i="10"/>
  <c r="S7" i="2" s="1"/>
  <c r="E22" i="10"/>
  <c r="L22" i="10" s="1"/>
  <c r="M22" i="10" s="1"/>
  <c r="E21" i="10"/>
  <c r="L21" i="10" s="1"/>
  <c r="M21" i="10" s="1"/>
  <c r="N11" i="10"/>
  <c r="O11" i="10" s="1"/>
  <c r="L11" i="10"/>
  <c r="M11" i="10" s="1"/>
  <c r="F47" i="10"/>
  <c r="F39" i="10"/>
  <c r="F46" i="10"/>
  <c r="F38" i="10"/>
  <c r="F11" i="10"/>
  <c r="T8" i="2" s="1"/>
  <c r="F10" i="10"/>
  <c r="T7" i="2" s="1"/>
  <c r="F35" i="10"/>
  <c r="F49" i="10"/>
  <c r="F12" i="10"/>
  <c r="T9" i="2" s="1"/>
  <c r="E7" i="10"/>
  <c r="S4" i="2" s="1"/>
  <c r="E20" i="10"/>
  <c r="L20" i="10" s="1"/>
  <c r="M20" i="10" s="1"/>
  <c r="E19" i="10"/>
  <c r="L19" i="10" s="1"/>
  <c r="M19" i="10" s="1"/>
  <c r="E12" i="10"/>
  <c r="S9" i="2" s="1"/>
  <c r="E6" i="10"/>
  <c r="S3" i="2" s="1"/>
  <c r="F36" i="9"/>
  <c r="F34" i="9"/>
  <c r="F13" i="9"/>
  <c r="M10" i="2" s="1"/>
  <c r="F6" i="9"/>
  <c r="M3" i="2" s="1"/>
  <c r="F10" i="9"/>
  <c r="M7" i="2" s="1"/>
  <c r="F8" i="9"/>
  <c r="M5" i="2" s="1"/>
  <c r="F35" i="9"/>
  <c r="E7" i="9"/>
  <c r="L4" i="2" s="1"/>
  <c r="E19" i="9"/>
  <c r="L19" i="9" s="1"/>
  <c r="M19" i="9" s="1"/>
  <c r="E6" i="9"/>
  <c r="L3" i="2" s="1"/>
  <c r="E9" i="9"/>
  <c r="L6" i="2" s="1"/>
  <c r="E24" i="9"/>
  <c r="L24" i="9" s="1"/>
  <c r="M24" i="9" s="1"/>
  <c r="E23" i="9"/>
  <c r="L23" i="9" s="1"/>
  <c r="M23" i="9" s="1"/>
  <c r="E15" i="9"/>
  <c r="L15" i="9" s="1"/>
  <c r="M15" i="9" s="1"/>
  <c r="E14" i="9"/>
  <c r="L14" i="9" s="1"/>
  <c r="M14" i="9" s="1"/>
  <c r="E11" i="9"/>
  <c r="L8" i="2" s="1"/>
  <c r="E8" i="9"/>
  <c r="L5" i="2" s="1"/>
  <c r="E18" i="9"/>
  <c r="L18" i="9" s="1"/>
  <c r="M18" i="9" s="1"/>
  <c r="E17" i="9"/>
  <c r="L17" i="9" s="1"/>
  <c r="M17" i="9" s="1"/>
  <c r="E13" i="9"/>
  <c r="L10" i="2" s="1"/>
  <c r="E16" i="9"/>
  <c r="L16" i="9" s="1"/>
  <c r="E10" i="9"/>
  <c r="L7" i="2" s="1"/>
  <c r="E22" i="9"/>
  <c r="L22" i="9" s="1"/>
  <c r="M22" i="9" s="1"/>
  <c r="E21" i="9"/>
  <c r="L21" i="9" s="1"/>
  <c r="M21" i="9" s="1"/>
  <c r="E20" i="9"/>
  <c r="L20" i="9" s="1"/>
  <c r="M20" i="9" s="1"/>
  <c r="E12" i="9"/>
  <c r="L9" i="2" s="1"/>
  <c r="B29" i="6"/>
  <c r="L9" i="10" l="1"/>
  <c r="M9" i="10" s="1"/>
  <c r="F48" i="9"/>
  <c r="G50" i="9"/>
  <c r="M50" i="9" s="1"/>
  <c r="M33" i="2"/>
  <c r="AE33" i="2" s="1"/>
  <c r="G39" i="10"/>
  <c r="M39" i="10" s="1"/>
  <c r="T22" i="2"/>
  <c r="AL22" i="2" s="1"/>
  <c r="G36" i="9"/>
  <c r="M36" i="9" s="1"/>
  <c r="M19" i="2"/>
  <c r="AE19" i="2" s="1"/>
  <c r="F6" i="10"/>
  <c r="T3" i="2" s="1"/>
  <c r="F40" i="10"/>
  <c r="N9" i="10"/>
  <c r="O9" i="10" s="1"/>
  <c r="E6" i="6"/>
  <c r="E3" i="2" s="1"/>
  <c r="B12" i="2"/>
  <c r="F53" i="9"/>
  <c r="F51" i="9"/>
  <c r="F11" i="9"/>
  <c r="M8" i="2" s="1"/>
  <c r="F40" i="9"/>
  <c r="F53" i="10"/>
  <c r="F51" i="10"/>
  <c r="F9" i="10"/>
  <c r="T6" i="2" s="1"/>
  <c r="F34" i="10"/>
  <c r="F44" i="10"/>
  <c r="F36" i="10"/>
  <c r="F45" i="10"/>
  <c r="L8" i="10"/>
  <c r="M8" i="10" s="1"/>
  <c r="G38" i="10"/>
  <c r="M38" i="10" s="1"/>
  <c r="T21" i="2"/>
  <c r="AL21" i="2" s="1"/>
  <c r="G34" i="9"/>
  <c r="M34" i="9" s="1"/>
  <c r="M17" i="2"/>
  <c r="AE17" i="2" s="1"/>
  <c r="G35" i="9"/>
  <c r="M35" i="9" s="1"/>
  <c r="M18" i="2"/>
  <c r="AE18" i="2" s="1"/>
  <c r="G48" i="9"/>
  <c r="M48" i="9" s="1"/>
  <c r="M31" i="2"/>
  <c r="AE31" i="2" s="1"/>
  <c r="G49" i="10"/>
  <c r="M49" i="10" s="1"/>
  <c r="T32" i="2"/>
  <c r="AL32" i="2" s="1"/>
  <c r="G46" i="10"/>
  <c r="M46" i="10" s="1"/>
  <c r="T29" i="2"/>
  <c r="AL29" i="2" s="1"/>
  <c r="G47" i="10"/>
  <c r="M47" i="10" s="1"/>
  <c r="T30" i="2"/>
  <c r="AL30" i="2" s="1"/>
  <c r="G35" i="10"/>
  <c r="M35" i="10" s="1"/>
  <c r="T18" i="2"/>
  <c r="AL18" i="2" s="1"/>
  <c r="F13" i="10"/>
  <c r="T10" i="2" s="1"/>
  <c r="F48" i="10"/>
  <c r="F41" i="10"/>
  <c r="F50" i="10"/>
  <c r="F43" i="9"/>
  <c r="I13" i="2"/>
  <c r="F37" i="9"/>
  <c r="F9" i="9"/>
  <c r="M6" i="2" s="1"/>
  <c r="F38" i="9"/>
  <c r="F41" i="9"/>
  <c r="F37" i="10"/>
  <c r="F8" i="10"/>
  <c r="T5" i="2" s="1"/>
  <c r="F7" i="10"/>
  <c r="T4" i="2" s="1"/>
  <c r="E30" i="10"/>
  <c r="F42" i="10"/>
  <c r="F52" i="10"/>
  <c r="F43" i="10"/>
  <c r="F44" i="9"/>
  <c r="F45" i="9"/>
  <c r="F46" i="9"/>
  <c r="F39" i="9"/>
  <c r="F47" i="9"/>
  <c r="F49" i="9"/>
  <c r="F12" i="9"/>
  <c r="M9" i="2" s="1"/>
  <c r="F7" i="9"/>
  <c r="M4" i="2" s="1"/>
  <c r="E30" i="9"/>
  <c r="F42" i="9"/>
  <c r="F52" i="9"/>
  <c r="N12" i="10"/>
  <c r="O12" i="10" s="1"/>
  <c r="L12" i="10"/>
  <c r="M12" i="10" s="1"/>
  <c r="N13" i="10"/>
  <c r="O13" i="10" s="1"/>
  <c r="L13" i="10"/>
  <c r="M13" i="10" s="1"/>
  <c r="N6" i="10"/>
  <c r="L6" i="10"/>
  <c r="L52" i="10"/>
  <c r="L48" i="10"/>
  <c r="L46" i="10"/>
  <c r="L44" i="10"/>
  <c r="L42" i="10"/>
  <c r="L40" i="10"/>
  <c r="L38" i="10"/>
  <c r="L34" i="10"/>
  <c r="L50" i="10"/>
  <c r="L47" i="10"/>
  <c r="L45" i="10"/>
  <c r="L43" i="10"/>
  <c r="L41" i="10"/>
  <c r="L39" i="10"/>
  <c r="L36" i="10"/>
  <c r="N7" i="10"/>
  <c r="O7" i="10" s="1"/>
  <c r="L35" i="10"/>
  <c r="L53" i="10"/>
  <c r="L7" i="10"/>
  <c r="M7" i="10" s="1"/>
  <c r="L49" i="10"/>
  <c r="L37" i="10"/>
  <c r="L51" i="10"/>
  <c r="N10" i="10"/>
  <c r="O10" i="10" s="1"/>
  <c r="L10" i="10"/>
  <c r="M10" i="10" s="1"/>
  <c r="N9" i="9"/>
  <c r="O9" i="9" s="1"/>
  <c r="L9" i="9"/>
  <c r="M9" i="9" s="1"/>
  <c r="N12" i="9"/>
  <c r="O12" i="9" s="1"/>
  <c r="L12" i="9"/>
  <c r="M12" i="9" s="1"/>
  <c r="N10" i="9"/>
  <c r="O10" i="9" s="1"/>
  <c r="L10" i="9"/>
  <c r="M10" i="9" s="1"/>
  <c r="N6" i="9"/>
  <c r="L6" i="9"/>
  <c r="N8" i="9"/>
  <c r="O8" i="9" s="1"/>
  <c r="L8" i="9"/>
  <c r="M8" i="9" s="1"/>
  <c r="N13" i="9"/>
  <c r="O13" i="9" s="1"/>
  <c r="L13" i="9"/>
  <c r="M13" i="9" s="1"/>
  <c r="N11" i="9"/>
  <c r="O11" i="9" s="1"/>
  <c r="L11" i="9"/>
  <c r="M11" i="9" s="1"/>
  <c r="L52" i="9"/>
  <c r="L48" i="9"/>
  <c r="L46" i="9"/>
  <c r="L44" i="9"/>
  <c r="L42" i="9"/>
  <c r="L40" i="9"/>
  <c r="L38" i="9"/>
  <c r="L34" i="9"/>
  <c r="L50" i="9"/>
  <c r="L47" i="9"/>
  <c r="L45" i="9"/>
  <c r="L43" i="9"/>
  <c r="L41" i="9"/>
  <c r="L39" i="9"/>
  <c r="L36" i="9"/>
  <c r="N7" i="9"/>
  <c r="O7" i="9" s="1"/>
  <c r="L49" i="9"/>
  <c r="L37" i="9"/>
  <c r="L51" i="9"/>
  <c r="L7" i="9"/>
  <c r="M7" i="9" s="1"/>
  <c r="L35" i="9"/>
  <c r="L53" i="9"/>
  <c r="E12" i="6"/>
  <c r="E21" i="6"/>
  <c r="L21" i="6" s="1"/>
  <c r="M21" i="6" s="1"/>
  <c r="E22" i="6"/>
  <c r="L22" i="6" s="1"/>
  <c r="M22" i="6" s="1"/>
  <c r="E7" i="6"/>
  <c r="E4" i="2" s="1"/>
  <c r="E20" i="6"/>
  <c r="N20" i="6" s="1"/>
  <c r="O20" i="6" s="1"/>
  <c r="E17" i="6"/>
  <c r="L17" i="6" s="1"/>
  <c r="M17" i="6" s="1"/>
  <c r="E23" i="6"/>
  <c r="N23" i="6" s="1"/>
  <c r="O23" i="6" s="1"/>
  <c r="E13" i="6"/>
  <c r="E14" i="6"/>
  <c r="N14" i="6" s="1"/>
  <c r="O14" i="6" s="1"/>
  <c r="E15" i="6"/>
  <c r="L15" i="6" s="1"/>
  <c r="M15" i="6" s="1"/>
  <c r="E19" i="6"/>
  <c r="L19" i="6" s="1"/>
  <c r="M19" i="6" s="1"/>
  <c r="B30" i="6"/>
  <c r="E9" i="6"/>
  <c r="E18" i="6"/>
  <c r="L18" i="6" s="1"/>
  <c r="M18" i="6" s="1"/>
  <c r="E8" i="6"/>
  <c r="E25" i="6"/>
  <c r="N25" i="6" s="1"/>
  <c r="O25" i="6" s="1"/>
  <c r="E10" i="6"/>
  <c r="E11" i="6"/>
  <c r="E16" i="6"/>
  <c r="L16" i="6" s="1"/>
  <c r="E24" i="6"/>
  <c r="N24" i="6" s="1"/>
  <c r="O24" i="6" s="1"/>
  <c r="N17" i="6"/>
  <c r="O17" i="6" s="1"/>
  <c r="N6" i="6"/>
  <c r="L6" i="6"/>
  <c r="N18" i="6"/>
  <c r="O18" i="6" s="1"/>
  <c r="N16" i="6"/>
  <c r="O16" i="6" s="1"/>
  <c r="N21" i="6"/>
  <c r="O21" i="6" s="1"/>
  <c r="L8" i="6" l="1"/>
  <c r="M8" i="6" s="1"/>
  <c r="E5" i="2"/>
  <c r="G39" i="9"/>
  <c r="M39" i="9" s="1"/>
  <c r="M22" i="2"/>
  <c r="AE22" i="2" s="1"/>
  <c r="G43" i="10"/>
  <c r="M43" i="10" s="1"/>
  <c r="T26" i="2"/>
  <c r="AL26" i="2" s="1"/>
  <c r="G38" i="9"/>
  <c r="M38" i="9" s="1"/>
  <c r="M21" i="2"/>
  <c r="AE21" i="2" s="1"/>
  <c r="G43" i="9"/>
  <c r="M43" i="9" s="1"/>
  <c r="M26" i="2"/>
  <c r="AE26" i="2" s="1"/>
  <c r="G44" i="10"/>
  <c r="M44" i="10" s="1"/>
  <c r="T27" i="2"/>
  <c r="AL27" i="2" s="1"/>
  <c r="G53" i="10"/>
  <c r="M53" i="10" s="1"/>
  <c r="T36" i="2"/>
  <c r="AL36" i="2" s="1"/>
  <c r="G53" i="9"/>
  <c r="M53" i="9" s="1"/>
  <c r="M36" i="2"/>
  <c r="AE36" i="2" s="1"/>
  <c r="G40" i="10"/>
  <c r="M40" i="10" s="1"/>
  <c r="T23" i="2"/>
  <c r="AL23" i="2" s="1"/>
  <c r="G52" i="10"/>
  <c r="M52" i="10" s="1"/>
  <c r="T35" i="2"/>
  <c r="AL35" i="2" s="1"/>
  <c r="G50" i="10"/>
  <c r="M50" i="10" s="1"/>
  <c r="T33" i="2"/>
  <c r="AL33" i="2" s="1"/>
  <c r="G34" i="10"/>
  <c r="M34" i="10" s="1"/>
  <c r="T17" i="2"/>
  <c r="AL17" i="2" s="1"/>
  <c r="G40" i="9"/>
  <c r="M40" i="9" s="1"/>
  <c r="M23" i="2"/>
  <c r="AE23" i="2" s="1"/>
  <c r="G52" i="9"/>
  <c r="M52" i="9" s="1"/>
  <c r="M35" i="2"/>
  <c r="AE35" i="2" s="1"/>
  <c r="L10" i="6"/>
  <c r="M10" i="6" s="1"/>
  <c r="E7" i="2"/>
  <c r="N9" i="6"/>
  <c r="O9" i="6" s="1"/>
  <c r="E6" i="2"/>
  <c r="L12" i="6"/>
  <c r="M12" i="6" s="1"/>
  <c r="E9" i="2"/>
  <c r="G42" i="9"/>
  <c r="M42" i="9" s="1"/>
  <c r="M25" i="2"/>
  <c r="AE25" i="2" s="1"/>
  <c r="G49" i="9"/>
  <c r="M49" i="9" s="1"/>
  <c r="M32" i="2"/>
  <c r="AE32" i="2" s="1"/>
  <c r="G45" i="9"/>
  <c r="M45" i="9" s="1"/>
  <c r="M28" i="2"/>
  <c r="AE28" i="2" s="1"/>
  <c r="G42" i="10"/>
  <c r="M42" i="10" s="1"/>
  <c r="T25" i="2"/>
  <c r="AL25" i="2" s="1"/>
  <c r="G37" i="10"/>
  <c r="M37" i="10" s="1"/>
  <c r="T20" i="2"/>
  <c r="AL20" i="2" s="1"/>
  <c r="G37" i="9"/>
  <c r="M37" i="9" s="1"/>
  <c r="M20" i="2"/>
  <c r="AE20" i="2" s="1"/>
  <c r="G41" i="10"/>
  <c r="M41" i="10" s="1"/>
  <c r="T24" i="2"/>
  <c r="AL24" i="2" s="1"/>
  <c r="G45" i="10"/>
  <c r="M45" i="10" s="1"/>
  <c r="T28" i="2"/>
  <c r="AL28" i="2" s="1"/>
  <c r="N11" i="6"/>
  <c r="O11" i="6" s="1"/>
  <c r="E8" i="2"/>
  <c r="G46" i="9"/>
  <c r="M46" i="9" s="1"/>
  <c r="M29" i="2"/>
  <c r="AE29" i="2" s="1"/>
  <c r="F21" i="6"/>
  <c r="B13" i="2"/>
  <c r="N13" i="6"/>
  <c r="O13" i="6" s="1"/>
  <c r="E10" i="2"/>
  <c r="G47" i="9"/>
  <c r="M47" i="9" s="1"/>
  <c r="M30" i="2"/>
  <c r="AE30" i="2" s="1"/>
  <c r="G44" i="9"/>
  <c r="M44" i="9" s="1"/>
  <c r="M27" i="2"/>
  <c r="AE27" i="2" s="1"/>
  <c r="G41" i="9"/>
  <c r="M41" i="9" s="1"/>
  <c r="M24" i="2"/>
  <c r="AE24" i="2" s="1"/>
  <c r="G48" i="10"/>
  <c r="M48" i="10" s="1"/>
  <c r="T31" i="2"/>
  <c r="AL31" i="2" s="1"/>
  <c r="G36" i="10"/>
  <c r="M36" i="10" s="1"/>
  <c r="T19" i="2"/>
  <c r="AL19" i="2" s="1"/>
  <c r="G51" i="10"/>
  <c r="M51" i="10" s="1"/>
  <c r="T34" i="2"/>
  <c r="AL34" i="2" s="1"/>
  <c r="G51" i="9"/>
  <c r="M51" i="9" s="1"/>
  <c r="M34" i="2"/>
  <c r="AE34" i="2" s="1"/>
  <c r="N28" i="10"/>
  <c r="O6" i="10"/>
  <c r="O28" i="10" s="1"/>
  <c r="N28" i="9"/>
  <c r="O6" i="9"/>
  <c r="O28" i="9" s="1"/>
  <c r="N12" i="6"/>
  <c r="O12" i="6" s="1"/>
  <c r="L14" i="6"/>
  <c r="M14" i="6" s="1"/>
  <c r="N15" i="6"/>
  <c r="O15" i="6" s="1"/>
  <c r="L11" i="6"/>
  <c r="M11" i="6" s="1"/>
  <c r="L20" i="6"/>
  <c r="M20" i="6" s="1"/>
  <c r="L37" i="6"/>
  <c r="N22" i="6"/>
  <c r="O22" i="6" s="1"/>
  <c r="L9" i="6"/>
  <c r="M9" i="6" s="1"/>
  <c r="L41" i="6"/>
  <c r="N19" i="6"/>
  <c r="O19" i="6" s="1"/>
  <c r="N8" i="6"/>
  <c r="O8" i="6" s="1"/>
  <c r="F19" i="6"/>
  <c r="L53" i="6"/>
  <c r="L23" i="6"/>
  <c r="M23" i="6" s="1"/>
  <c r="N7" i="6"/>
  <c r="O7" i="6" s="1"/>
  <c r="L49" i="6"/>
  <c r="F22" i="6"/>
  <c r="F17" i="6"/>
  <c r="L61" i="6"/>
  <c r="L45" i="6"/>
  <c r="F52" i="6"/>
  <c r="L57" i="6"/>
  <c r="F48" i="6"/>
  <c r="F36" i="6"/>
  <c r="F7" i="6"/>
  <c r="F4" i="2" s="1"/>
  <c r="L34" i="6"/>
  <c r="F60" i="6"/>
  <c r="G60" i="6" s="1"/>
  <c r="M60" i="6" s="1"/>
  <c r="F44" i="6"/>
  <c r="E30" i="6"/>
  <c r="L24" i="6"/>
  <c r="M24" i="6" s="1"/>
  <c r="F56" i="6"/>
  <c r="G56" i="6" s="1"/>
  <c r="M56" i="6" s="1"/>
  <c r="F40" i="6"/>
  <c r="F9" i="6"/>
  <c r="F6" i="2" s="1"/>
  <c r="N10" i="6"/>
  <c r="O10" i="6" s="1"/>
  <c r="L7" i="6"/>
  <c r="M7" i="6" s="1"/>
  <c r="L60" i="6"/>
  <c r="L56" i="6"/>
  <c r="L52" i="6"/>
  <c r="L48" i="6"/>
  <c r="L44" i="6"/>
  <c r="L40" i="6"/>
  <c r="L36" i="6"/>
  <c r="F18" i="6"/>
  <c r="F63" i="6"/>
  <c r="G63" i="6" s="1"/>
  <c r="M63" i="6" s="1"/>
  <c r="F59" i="6"/>
  <c r="G59" i="6" s="1"/>
  <c r="M59" i="6" s="1"/>
  <c r="F55" i="6"/>
  <c r="G55" i="6" s="1"/>
  <c r="M55" i="6" s="1"/>
  <c r="F51" i="6"/>
  <c r="F47" i="6"/>
  <c r="F43" i="6"/>
  <c r="F39" i="6"/>
  <c r="F35" i="6"/>
  <c r="F16" i="6"/>
  <c r="F24" i="6"/>
  <c r="F6" i="6"/>
  <c r="F3" i="2" s="1"/>
  <c r="F14" i="6"/>
  <c r="L13" i="6"/>
  <c r="M13" i="6" s="1"/>
  <c r="L63" i="6"/>
  <c r="L59" i="6"/>
  <c r="L55" i="6"/>
  <c r="L51" i="6"/>
  <c r="L47" i="6"/>
  <c r="L43" i="6"/>
  <c r="L39" i="6"/>
  <c r="L35" i="6"/>
  <c r="L25" i="6"/>
  <c r="M25" i="6" s="1"/>
  <c r="F15" i="6"/>
  <c r="F62" i="6"/>
  <c r="G62" i="6" s="1"/>
  <c r="M62" i="6" s="1"/>
  <c r="F58" i="6"/>
  <c r="G58" i="6" s="1"/>
  <c r="M58" i="6" s="1"/>
  <c r="F54" i="6"/>
  <c r="G54" i="6" s="1"/>
  <c r="M54" i="6" s="1"/>
  <c r="F50" i="6"/>
  <c r="F46" i="6"/>
  <c r="F42" i="6"/>
  <c r="F38" i="6"/>
  <c r="F34" i="6"/>
  <c r="F12" i="6"/>
  <c r="F9" i="2" s="1"/>
  <c r="F20" i="6"/>
  <c r="F25" i="6"/>
  <c r="F10" i="6"/>
  <c r="F7" i="2" s="1"/>
  <c r="L62" i="6"/>
  <c r="L58" i="6"/>
  <c r="L54" i="6"/>
  <c r="L50" i="6"/>
  <c r="L46" i="6"/>
  <c r="L42" i="6"/>
  <c r="L38" i="6"/>
  <c r="F11" i="6"/>
  <c r="F8" i="2" s="1"/>
  <c r="F61" i="6"/>
  <c r="G61" i="6" s="1"/>
  <c r="M61" i="6" s="1"/>
  <c r="F57" i="6"/>
  <c r="G57" i="6" s="1"/>
  <c r="M57" i="6" s="1"/>
  <c r="F53" i="6"/>
  <c r="F49" i="6"/>
  <c r="F45" i="6"/>
  <c r="F41" i="6"/>
  <c r="F37" i="6"/>
  <c r="F23" i="6"/>
  <c r="F8" i="6"/>
  <c r="F5" i="2" s="1"/>
  <c r="F13" i="6"/>
  <c r="F10" i="2" s="1"/>
  <c r="O6" i="6"/>
  <c r="AO32" i="2" l="1"/>
  <c r="AH27" i="2"/>
  <c r="AH17" i="2"/>
  <c r="AM32" i="2"/>
  <c r="AN32" i="2" s="1"/>
  <c r="G36" i="6"/>
  <c r="M36" i="6" s="1"/>
  <c r="F19" i="2"/>
  <c r="X19" i="2" s="1"/>
  <c r="G45" i="6"/>
  <c r="M45" i="6" s="1"/>
  <c r="F28" i="2"/>
  <c r="X28" i="2" s="1"/>
  <c r="AM27" i="2"/>
  <c r="AN27" i="2" s="1"/>
  <c r="AO27" i="2"/>
  <c r="AF22" i="2"/>
  <c r="AG22" i="2" s="1"/>
  <c r="AH22" i="2"/>
  <c r="G41" i="6"/>
  <c r="M41" i="6" s="1"/>
  <c r="F24" i="2"/>
  <c r="X24" i="2" s="1"/>
  <c r="G42" i="6"/>
  <c r="M42" i="6" s="1"/>
  <c r="F25" i="2"/>
  <c r="X25" i="2" s="1"/>
  <c r="G40" i="6"/>
  <c r="M40" i="6" s="1"/>
  <c r="F23" i="2"/>
  <c r="X23" i="2" s="1"/>
  <c r="G51" i="6"/>
  <c r="M51" i="6" s="1"/>
  <c r="F34" i="2"/>
  <c r="X34" i="2" s="1"/>
  <c r="AF17" i="2"/>
  <c r="AG17" i="2" s="1"/>
  <c r="G49" i="6"/>
  <c r="M49" i="6" s="1"/>
  <c r="F32" i="2"/>
  <c r="X32" i="2" s="1"/>
  <c r="AT8" i="2"/>
  <c r="AS8" i="2"/>
  <c r="AV8" i="2" s="1"/>
  <c r="AS7" i="2"/>
  <c r="AV7" i="2" s="1"/>
  <c r="AT7" i="2"/>
  <c r="AU7" i="2" s="1"/>
  <c r="G34" i="6"/>
  <c r="M34" i="6" s="1"/>
  <c r="F17" i="2"/>
  <c r="X17" i="2" s="1"/>
  <c r="G50" i="6"/>
  <c r="M50" i="6" s="1"/>
  <c r="F33" i="2"/>
  <c r="X33" i="2" s="1"/>
  <c r="AS3" i="2"/>
  <c r="AT3" i="2"/>
  <c r="G39" i="6"/>
  <c r="M39" i="6" s="1"/>
  <c r="F22" i="2"/>
  <c r="X22" i="2" s="1"/>
  <c r="AM22" i="2"/>
  <c r="AN22" i="2" s="1"/>
  <c r="AM17" i="2"/>
  <c r="AN17" i="2" s="1"/>
  <c r="AO17" i="2"/>
  <c r="AO22" i="2"/>
  <c r="G47" i="6"/>
  <c r="M47" i="6" s="1"/>
  <c r="F30" i="2"/>
  <c r="X30" i="2" s="1"/>
  <c r="G44" i="6"/>
  <c r="M44" i="6" s="1"/>
  <c r="F27" i="2"/>
  <c r="X27" i="2" s="1"/>
  <c r="AS5" i="2"/>
  <c r="AV5" i="2" s="1"/>
  <c r="AT5" i="2"/>
  <c r="AS9" i="2"/>
  <c r="AV9" i="2" s="1"/>
  <c r="AT9" i="2"/>
  <c r="G46" i="6"/>
  <c r="M46" i="6" s="1"/>
  <c r="F29" i="2"/>
  <c r="X29" i="2" s="1"/>
  <c r="G35" i="6"/>
  <c r="M35" i="6" s="1"/>
  <c r="F18" i="2"/>
  <c r="X18" i="2" s="1"/>
  <c r="G48" i="6"/>
  <c r="M48" i="6" s="1"/>
  <c r="F31" i="2"/>
  <c r="X31" i="2" s="1"/>
  <c r="G37" i="6"/>
  <c r="M37" i="6" s="1"/>
  <c r="F20" i="2"/>
  <c r="X20" i="2" s="1"/>
  <c r="G53" i="6"/>
  <c r="M53" i="6" s="1"/>
  <c r="F36" i="2"/>
  <c r="X36" i="2" s="1"/>
  <c r="G38" i="6"/>
  <c r="M38" i="6" s="1"/>
  <c r="F21" i="2"/>
  <c r="X21" i="2" s="1"/>
  <c r="G43" i="6"/>
  <c r="M43" i="6" s="1"/>
  <c r="F26" i="2"/>
  <c r="X26" i="2" s="1"/>
  <c r="AS6" i="2"/>
  <c r="AV6" i="2" s="1"/>
  <c r="AT6" i="2"/>
  <c r="AT4" i="2"/>
  <c r="AS4" i="2"/>
  <c r="AV4" i="2" s="1"/>
  <c r="G52" i="6"/>
  <c r="M52" i="6" s="1"/>
  <c r="F35" i="2"/>
  <c r="X35" i="2" s="1"/>
  <c r="AF27" i="2"/>
  <c r="AG27" i="2" s="1"/>
  <c r="AF32" i="2"/>
  <c r="AG32" i="2" s="1"/>
  <c r="AH32" i="2"/>
  <c r="N28" i="6"/>
  <c r="O28" i="6"/>
  <c r="AU5" i="2" l="1"/>
  <c r="AU4" i="2"/>
  <c r="AU6" i="2"/>
  <c r="AU9" i="2"/>
  <c r="AU8" i="2"/>
  <c r="AS27" i="2"/>
  <c r="AV27" i="2" s="1"/>
  <c r="AA27" i="2"/>
  <c r="Y27" i="2"/>
  <c r="Z27" i="2" s="1"/>
  <c r="AT27" i="2"/>
  <c r="AU27" i="2" s="1"/>
  <c r="AS22" i="2"/>
  <c r="AV22" i="2" s="1"/>
  <c r="Y22" i="2"/>
  <c r="Z22" i="2" s="1"/>
  <c r="AT22" i="2"/>
  <c r="AU22" i="2" s="1"/>
  <c r="AA22" i="2"/>
  <c r="AT32" i="2"/>
  <c r="AU32" i="2" s="1"/>
  <c r="AS32" i="2"/>
  <c r="AV32" i="2" s="1"/>
  <c r="AA32" i="2"/>
  <c r="Y32" i="2"/>
  <c r="Z32" i="2" s="1"/>
  <c r="AT17" i="2"/>
  <c r="AU17" i="2" s="1"/>
  <c r="Y17" i="2"/>
  <c r="Z17" i="2" s="1"/>
  <c r="AS17" i="2"/>
  <c r="AV17" i="2" s="1"/>
  <c r="AA17" i="2"/>
</calcChain>
</file>

<file path=xl/sharedStrings.xml><?xml version="1.0" encoding="utf-8"?>
<sst xmlns="http://schemas.openxmlformats.org/spreadsheetml/2006/main" count="413" uniqueCount="171">
  <si>
    <t>Day</t>
  </si>
  <si>
    <t>Sample</t>
  </si>
  <si>
    <t>Conc</t>
  </si>
  <si>
    <t>Ratio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</si>
  <si>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</si>
  <si>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</si>
  <si>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</si>
  <si>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</si>
  <si>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</si>
  <si>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</si>
  <si>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</si>
  <si>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</si>
  <si>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</si>
  <si>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</si>
  <si>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QC11</t>
  </si>
  <si>
    <t>QC12</t>
  </si>
  <si>
    <t>QC13</t>
  </si>
  <si>
    <t>QC14</t>
  </si>
  <si>
    <t>QC15</t>
  </si>
  <si>
    <t>QC21</t>
  </si>
  <si>
    <t>QC22</t>
  </si>
  <si>
    <t>QC23</t>
  </si>
  <si>
    <t>QC24</t>
  </si>
  <si>
    <t>QC25</t>
  </si>
  <si>
    <t>QC31</t>
  </si>
  <si>
    <t>QC32</t>
  </si>
  <si>
    <t>QC33</t>
  </si>
  <si>
    <t>QC34</t>
  </si>
  <si>
    <t>QC35</t>
  </si>
  <si>
    <t>Dataset 1</t>
  </si>
  <si>
    <t>y</t>
  </si>
  <si>
    <t>Y</t>
  </si>
  <si>
    <t>x(s)</t>
  </si>
  <si>
    <t>y(s)</t>
  </si>
  <si>
    <t>xy point of gravity</t>
  </si>
  <si>
    <t>slope [1]</t>
  </si>
  <si>
    <t>Slope of curve, weighted</t>
  </si>
  <si>
    <t>intercept [1]</t>
  </si>
  <si>
    <t>y-Intercept of curve, weighted</t>
  </si>
  <si>
    <t>Unknowns and QC's</t>
  </si>
  <si>
    <t>Sample ID</t>
  </si>
  <si>
    <t>Conc spiked</t>
  </si>
  <si>
    <t>Conc found</t>
  </si>
  <si>
    <t>n</t>
  </si>
  <si>
    <t>Name</t>
  </si>
  <si>
    <t>spiked</t>
  </si>
  <si>
    <t>found</t>
  </si>
  <si>
    <t>SD</t>
  </si>
  <si>
    <t>prec%</t>
  </si>
  <si>
    <t>acc%</t>
  </si>
  <si>
    <t>QC1</t>
  </si>
  <si>
    <t>QC2</t>
  </si>
  <si>
    <t>QC3</t>
  </si>
  <si>
    <t>±15% Dev.</t>
  </si>
  <si>
    <t>Oo range</t>
  </si>
  <si>
    <t>%expect</t>
  </si>
  <si>
    <t>Warnings</t>
  </si>
  <si>
    <t>Content of zero sample</t>
  </si>
  <si>
    <t>sqrt(sum(dy)/sum(wt))</t>
  </si>
  <si>
    <t>sqrt(sum(dy)</t>
  </si>
  <si>
    <t>sum(xi^2*wi)</t>
  </si>
  <si>
    <t>sum(xi*yi*wi)</t>
  </si>
  <si>
    <t>sum(wi*yi)</t>
  </si>
  <si>
    <t>sum (wi*xi)</t>
  </si>
  <si>
    <t>sum (w)</t>
  </si>
  <si>
    <t>(y-yi)^2*wt</t>
  </si>
  <si>
    <t>(y-yi)^2</t>
  </si>
  <si>
    <t>Resid%</t>
  </si>
  <si>
    <t>Residual</t>
  </si>
  <si>
    <t>xi^2*wi</t>
  </si>
  <si>
    <t>xi*yi*wi</t>
  </si>
  <si>
    <t>yi*wi</t>
  </si>
  <si>
    <t>xi*wi</t>
  </si>
  <si>
    <t>weight</t>
  </si>
  <si>
    <t>xcalc</t>
  </si>
  <si>
    <t>ycalc</t>
  </si>
  <si>
    <t>use(Y/N)</t>
  </si>
  <si>
    <t>y (Ratio)</t>
  </si>
  <si>
    <t>Calibrator ID</t>
  </si>
  <si>
    <t>Standards</t>
  </si>
  <si>
    <t>y exp of weighing (e.g. 2 = 1/y^2, 0=unweighted)</t>
  </si>
  <si>
    <t>ONLY ENTER WHERE GREEN !!</t>
  </si>
  <si>
    <t>Lab A</t>
  </si>
  <si>
    <t>Weighted linear regression calculator V6</t>
  </si>
  <si>
    <t>CAL00-D1</t>
  </si>
  <si>
    <t>CAL01-D1</t>
  </si>
  <si>
    <t>CAL03-D1</t>
  </si>
  <si>
    <t>CAL04-D1</t>
  </si>
  <si>
    <t>CAL05-D1</t>
  </si>
  <si>
    <t>CAL06-D1</t>
  </si>
  <si>
    <t>CAL07-D1</t>
  </si>
  <si>
    <t>CAL08-D1</t>
  </si>
  <si>
    <t>QC1A-D1</t>
  </si>
  <si>
    <t>QC1B-D1</t>
  </si>
  <si>
    <t>QC1C-D1</t>
  </si>
  <si>
    <t>QC1D-D1</t>
  </si>
  <si>
    <t>QC1E-D1</t>
  </si>
  <si>
    <t>QC2A-D1</t>
  </si>
  <si>
    <t>QC2B-D1</t>
  </si>
  <si>
    <t>QC2C-D1</t>
  </si>
  <si>
    <t>QC2D-D1</t>
  </si>
  <si>
    <t>QC2E-D1</t>
  </si>
  <si>
    <t>QC3A-D1</t>
  </si>
  <si>
    <t>QC3B-D1</t>
  </si>
  <si>
    <t>QC3C-D1</t>
  </si>
  <si>
    <t>QC3D-D1</t>
  </si>
  <si>
    <t>QC3E-D1</t>
  </si>
  <si>
    <t>QC4A-D1</t>
  </si>
  <si>
    <t>QC4B-D1</t>
  </si>
  <si>
    <t>QC4C-D1</t>
  </si>
  <si>
    <t>QC4D-D1</t>
  </si>
  <si>
    <t>QC4E-D1</t>
  </si>
  <si>
    <t>CAL00-D2</t>
  </si>
  <si>
    <t>CAL01-D2</t>
  </si>
  <si>
    <t>CAL03-D2</t>
  </si>
  <si>
    <t>CAL04-D2</t>
  </si>
  <si>
    <t>CAL05-D2</t>
  </si>
  <si>
    <t>CAL06-D2</t>
  </si>
  <si>
    <t>CAL07-D2</t>
  </si>
  <si>
    <t>CAL08-D2</t>
  </si>
  <si>
    <t>QC1A-D2</t>
  </si>
  <si>
    <t>QC1B-D2</t>
  </si>
  <si>
    <t>QC1C-D2</t>
  </si>
  <si>
    <t>QC1D-D2</t>
  </si>
  <si>
    <t>QC1E-D2</t>
  </si>
  <si>
    <t>QC2A-D2</t>
  </si>
  <si>
    <t>QC2B-D2</t>
  </si>
  <si>
    <t>QC2C-D2</t>
  </si>
  <si>
    <t>QC2D-D2</t>
  </si>
  <si>
    <t>QC2E-D2</t>
  </si>
  <si>
    <t>QC3A-D2</t>
  </si>
  <si>
    <t>QC3B-D2</t>
  </si>
  <si>
    <t>QC3C-D2</t>
  </si>
  <si>
    <t>QC3D-D2</t>
  </si>
  <si>
    <t>QC3E-D2</t>
  </si>
  <si>
    <t>QC4A-D2</t>
  </si>
  <si>
    <t>QC4B-D2</t>
  </si>
  <si>
    <t>QC4C-D2</t>
  </si>
  <si>
    <t>QC4D-D2</t>
  </si>
  <si>
    <t>QC4E-D2</t>
  </si>
  <si>
    <t>CAL00-D3</t>
  </si>
  <si>
    <t>CAL01-D3</t>
  </si>
  <si>
    <t>CAL03-D3</t>
  </si>
  <si>
    <t>CAL04-D3</t>
  </si>
  <si>
    <t>CAL05-D3</t>
  </si>
  <si>
    <t>CAL06-D3</t>
  </si>
  <si>
    <t>CAL07-D3</t>
  </si>
  <si>
    <t>CAL08-D3</t>
  </si>
  <si>
    <t>QC1A-D3</t>
  </si>
  <si>
    <t>QC1B-D3</t>
  </si>
  <si>
    <t>QC1C-D3</t>
  </si>
  <si>
    <t>QC1D-D3</t>
  </si>
  <si>
    <t>QC1E-D3</t>
  </si>
  <si>
    <t>QC2A-D3</t>
  </si>
  <si>
    <t>QC2B-D3</t>
  </si>
  <si>
    <t>QC2C-D3</t>
  </si>
  <si>
    <t>QC2D-D3</t>
  </si>
  <si>
    <t>QC2E-D3</t>
  </si>
  <si>
    <t>QC3A-D3</t>
  </si>
  <si>
    <t>QC3B-D3</t>
  </si>
  <si>
    <t>QC3C-D3</t>
  </si>
  <si>
    <t>QC3D-D3</t>
  </si>
  <si>
    <t>QC3E-D3</t>
  </si>
  <si>
    <t>QC4A-D3</t>
  </si>
  <si>
    <t>QC4B-D3</t>
  </si>
  <si>
    <t>QC4C-D3</t>
  </si>
  <si>
    <t>QC4D-D3</t>
  </si>
  <si>
    <t>QC4E-D3</t>
  </si>
  <si>
    <t>QC4</t>
  </si>
  <si>
    <t>Intra-Day</t>
  </si>
  <si>
    <t>Inter-day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</si>
</sst>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"/>
    <numFmt numFmtId="166" formatCode="0.0"/>
    <numFmt numFmtId="167" formatCode="0.000"/>
    <numFmt numFmtId="168" formatCode="0.0000000"/>
    <numFmt numFmtId="169" formatCode="0.0000"/>
    <numFmt numFmtId="170" formatCode="0.0%"/>
  </numFmts>
  <fonts count="12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1" applyNumberFormat="0" applyAlignment="0" applyProtection="0"/>
  </cellStyleXfs>
  <cellXfs count="145">
    <xf numFmtId="0" fontId="0" fillId="0" borderId="0" xfId="0"/>
    <xf numFmtId="16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4" fillId="0" borderId="0" xfId="0" applyFont="1"/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0" fontId="4" fillId="3" borderId="0" xfId="0" applyFont="1" applyFill="1"/>
    <xf numFmtId="16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166" fontId="0" fillId="6" borderId="0" xfId="0" applyNumberFormat="1" applyFill="1" applyAlignment="1">
      <alignment vertical="center"/>
    </xf>
    <xf numFmtId="2" fontId="0" fillId="6" borderId="0" xfId="0" applyNumberFormat="1" applyFill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164" fontId="3" fillId="7" borderId="0" xfId="2" applyNumberFormat="1" applyFont="1" applyFill="1" applyBorder="1" applyAlignment="1" applyProtection="1">
      <alignment vertical="center"/>
      <protection locked="0"/>
    </xf>
    <xf numFmtId="0" fontId="0" fillId="7" borderId="3" xfId="2" applyFont="1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2" fontId="0" fillId="2" borderId="2" xfId="0" applyNumberFormat="1" applyFill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2" fontId="0" fillId="2" borderId="4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1" fontId="0" fillId="0" borderId="0" xfId="0" applyNumberFormat="1" applyAlignment="1">
      <alignment vertical="center"/>
    </xf>
    <xf numFmtId="168" fontId="8" fillId="0" borderId="3" xfId="0" applyNumberFormat="1" applyFont="1" applyBorder="1" applyAlignment="1">
      <alignment vertical="center"/>
    </xf>
    <xf numFmtId="166" fontId="0" fillId="3" borderId="0" xfId="0" applyNumberFormat="1" applyFill="1" applyAlignment="1">
      <alignment vertical="center"/>
    </xf>
    <xf numFmtId="2" fontId="0" fillId="3" borderId="4" xfId="0" applyNumberFormat="1" applyFill="1" applyBorder="1" applyAlignment="1">
      <alignment vertical="center"/>
    </xf>
    <xf numFmtId="2" fontId="0" fillId="3" borderId="6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1" fontId="0" fillId="0" borderId="7" xfId="0" applyNumberFormat="1" applyBorder="1" applyAlignment="1">
      <alignment vertical="center"/>
    </xf>
    <xf numFmtId="11" fontId="0" fillId="0" borderId="8" xfId="0" applyNumberFormat="1" applyBorder="1" applyAlignment="1">
      <alignment vertical="center"/>
    </xf>
    <xf numFmtId="9" fontId="0" fillId="0" borderId="7" xfId="1" applyFont="1" applyBorder="1" applyAlignment="1" applyProtection="1">
      <alignment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2" fillId="0" borderId="8" xfId="2" applyNumberFormat="1" applyFont="1" applyFill="1" applyBorder="1" applyAlignment="1" applyProtection="1">
      <alignment horizontal="center" vertical="center"/>
      <protection locked="0"/>
    </xf>
    <xf numFmtId="164" fontId="2" fillId="7" borderId="8" xfId="2" applyNumberFormat="1" applyFont="1" applyFill="1" applyBorder="1" applyAlignment="1" applyProtection="1">
      <alignment vertical="center"/>
      <protection locked="0"/>
    </xf>
    <xf numFmtId="0" fontId="2" fillId="7" borderId="9" xfId="2" applyFont="1" applyFill="1" applyBorder="1" applyAlignment="1" applyProtection="1">
      <alignment vertical="center"/>
      <protection locked="0"/>
    </xf>
    <xf numFmtId="11" fontId="0" fillId="0" borderId="2" xfId="0" applyNumberFormat="1" applyBorder="1" applyAlignment="1">
      <alignment vertical="center"/>
    </xf>
    <xf numFmtId="9" fontId="0" fillId="0" borderId="2" xfId="1" applyFont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  <protection locked="0"/>
    </xf>
    <xf numFmtId="164" fontId="2" fillId="7" borderId="0" xfId="2" applyNumberFormat="1" applyFont="1" applyFill="1" applyBorder="1" applyAlignment="1" applyProtection="1">
      <alignment vertical="center"/>
      <protection locked="0"/>
    </xf>
    <xf numFmtId="0" fontId="2" fillId="7" borderId="3" xfId="2" applyFont="1" applyFill="1" applyBorder="1" applyAlignment="1" applyProtection="1">
      <alignment vertical="center"/>
      <protection locked="0"/>
    </xf>
    <xf numFmtId="9" fontId="0" fillId="0" borderId="4" xfId="1" applyFont="1" applyBorder="1" applyAlignment="1" applyProtection="1">
      <alignment vertical="center"/>
    </xf>
    <xf numFmtId="2" fontId="0" fillId="0" borderId="6" xfId="0" applyNumberFormat="1" applyBorder="1" applyAlignment="1">
      <alignment vertical="center"/>
    </xf>
    <xf numFmtId="11" fontId="0" fillId="0" borderId="6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2" fillId="0" borderId="6" xfId="2" applyNumberFormat="1" applyFont="1" applyFill="1" applyBorder="1" applyAlignment="1" applyProtection="1">
      <alignment horizontal="center" vertical="center"/>
      <protection locked="0"/>
    </xf>
    <xf numFmtId="0" fontId="2" fillId="7" borderId="5" xfId="2" applyFont="1" applyFill="1" applyBorder="1" applyAlignment="1" applyProtection="1">
      <alignment vertical="center"/>
      <protection locked="0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6" xfId="2" applyFont="1" applyFill="1" applyBorder="1" applyAlignment="1" applyProtection="1">
      <alignment horizontal="center" vertical="center"/>
    </xf>
    <xf numFmtId="0" fontId="0" fillId="3" borderId="5" xfId="0" applyFill="1" applyBorder="1" applyAlignment="1">
      <alignment horizontal="left" vertical="center"/>
    </xf>
    <xf numFmtId="166" fontId="0" fillId="0" borderId="2" xfId="0" applyNumberFormat="1" applyBorder="1" applyAlignment="1">
      <alignment vertical="center"/>
    </xf>
    <xf numFmtId="2" fontId="9" fillId="4" borderId="0" xfId="2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0" xfId="0" applyNumberFormat="1"/>
    <xf numFmtId="169" fontId="0" fillId="0" borderId="0" xfId="0" applyNumberFormat="1"/>
    <xf numFmtId="167" fontId="0" fillId="0" borderId="10" xfId="0" applyNumberFormat="1" applyBorder="1" applyAlignment="1">
      <alignment vertical="center"/>
    </xf>
    <xf numFmtId="167" fontId="2" fillId="3" borderId="6" xfId="2" applyNumberFormat="1" applyFont="1" applyFill="1" applyBorder="1" applyAlignment="1" applyProtection="1">
      <alignment horizontal="center" vertical="center"/>
    </xf>
    <xf numFmtId="167" fontId="2" fillId="7" borderId="0" xfId="2" applyNumberFormat="1" applyFont="1" applyFill="1" applyBorder="1" applyAlignment="1" applyProtection="1">
      <alignment vertical="center"/>
      <protection locked="0"/>
    </xf>
    <xf numFmtId="167" fontId="2" fillId="7" borderId="8" xfId="2" applyNumberFormat="1" applyFont="1" applyFill="1" applyBorder="1" applyAlignment="1" applyProtection="1">
      <alignment vertical="center"/>
      <protection locked="0"/>
    </xf>
    <xf numFmtId="167" fontId="0" fillId="3" borderId="6" xfId="0" applyNumberFormat="1" applyFill="1" applyBorder="1" applyAlignment="1">
      <alignment vertical="center"/>
    </xf>
    <xf numFmtId="167" fontId="8" fillId="0" borderId="0" xfId="0" applyNumberFormat="1" applyFont="1" applyAlignment="1">
      <alignment vertical="center"/>
    </xf>
    <xf numFmtId="167" fontId="0" fillId="2" borderId="0" xfId="0" applyNumberFormat="1" applyFill="1" applyAlignment="1">
      <alignment vertical="center"/>
    </xf>
    <xf numFmtId="167" fontId="2" fillId="7" borderId="0" xfId="0" applyNumberFormat="1" applyFont="1" applyFill="1" applyAlignment="1" applyProtection="1">
      <alignment horizontal="center" vertical="center"/>
      <protection locked="0"/>
    </xf>
    <xf numFmtId="167" fontId="3" fillId="7" borderId="0" xfId="2" applyNumberFormat="1" applyFont="1" applyFill="1" applyBorder="1" applyAlignment="1" applyProtection="1">
      <alignment horizontal="center" vertical="center"/>
      <protection locked="0"/>
    </xf>
    <xf numFmtId="167" fontId="0" fillId="6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7" fillId="0" borderId="0" xfId="2" applyNumberForma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3" borderId="6" xfId="2" applyNumberFormat="1" applyFon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2" fillId="7" borderId="0" xfId="0" applyNumberFormat="1" applyFont="1" applyFill="1" applyAlignment="1" applyProtection="1">
      <alignment horizontal="center" vertical="center"/>
      <protection locked="0"/>
    </xf>
    <xf numFmtId="164" fontId="0" fillId="6" borderId="0" xfId="0" applyNumberFormat="1" applyFill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Border="1"/>
    <xf numFmtId="2" fontId="2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Border="1"/>
    <xf numFmtId="165" fontId="0" fillId="0" borderId="0" xfId="0" applyNumberForma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165" fontId="4" fillId="3" borderId="0" xfId="0" applyNumberFormat="1" applyFont="1" applyFill="1"/>
    <xf numFmtId="165" fontId="5" fillId="3" borderId="0" xfId="0" applyNumberFormat="1" applyFont="1" applyFill="1"/>
    <xf numFmtId="165" fontId="6" fillId="3" borderId="0" xfId="0" applyNumberFormat="1" applyFont="1" applyFill="1"/>
    <xf numFmtId="164" fontId="2" fillId="0" borderId="0" xfId="0" applyNumberFormat="1" applyFont="1" applyBorder="1"/>
    <xf numFmtId="2" fontId="0" fillId="0" borderId="0" xfId="1" applyNumberFormat="1" applyFont="1"/>
    <xf numFmtId="170" fontId="0" fillId="0" borderId="0" xfId="1" applyNumberFormat="1" applyFont="1"/>
    <xf numFmtId="170" fontId="0" fillId="0" borderId="0" xfId="1" applyNumberFormat="1" applyFont="1" applyBorder="1"/>
    <xf numFmtId="170" fontId="2" fillId="0" borderId="0" xfId="1" applyNumberFormat="1" applyFont="1" applyBorder="1"/>
    <xf numFmtId="170" fontId="2" fillId="0" borderId="0" xfId="1" applyNumberFormat="1" applyFont="1"/>
    <xf numFmtId="170" fontId="0" fillId="3" borderId="0" xfId="1" applyNumberFormat="1" applyFont="1" applyFill="1"/>
    <xf numFmtId="170" fontId="0" fillId="2" borderId="0" xfId="1" applyNumberFormat="1" applyFont="1" applyFill="1" applyAlignment="1">
      <alignment horizontal="center"/>
    </xf>
    <xf numFmtId="1" fontId="0" fillId="3" borderId="0" xfId="0" applyNumberFormat="1" applyFill="1"/>
    <xf numFmtId="169" fontId="0" fillId="3" borderId="0" xfId="0" applyNumberFormat="1" applyFill="1"/>
    <xf numFmtId="0" fontId="1" fillId="0" borderId="0" xfId="0" applyFont="1" applyAlignment="1">
      <alignment horizontal="center" vertical="center"/>
    </xf>
    <xf numFmtId="0" fontId="11" fillId="5" borderId="11" xfId="3" applyFont="1" applyBorder="1" applyAlignment="1" applyProtection="1">
      <alignment horizontal="center" vertical="center"/>
    </xf>
    <xf numFmtId="0" fontId="7" fillId="4" borderId="3" xfId="2" applyBorder="1" applyAlignment="1" applyProtection="1">
      <alignment horizontal="center" vertical="center"/>
    </xf>
    <xf numFmtId="0" fontId="7" fillId="4" borderId="0" xfId="2" applyBorder="1" applyAlignment="1" applyProtection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4">
    <cellStyle name="Ausgabe 2" xfId="3" xr:uid="{C3CB56E0-BD28-A14F-BB5B-800A1453F94A}"/>
    <cellStyle name="Gut 2" xfId="2" xr:uid="{2B748FA4-5272-B347-ABBB-D08E7513171E}"/>
    <cellStyle name="Prozent" xfId="1" builtinId="5"/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'Day1'!$C$6:$C$25</c:f>
              <c:numCache>
                <c:formatCode>0.000000</c:formatCode>
                <c:ptCount val="20"/>
                <c:pt idx="0">
                  <c:v>6.9300000000000004E-3</c:v>
                </c:pt>
                <c:pt idx="1">
                  <c:v>1.976E-2</c:v>
                </c:pt>
                <c:pt idx="2">
                  <c:v>4.3346666666666665E-2</c:v>
                </c:pt>
                <c:pt idx="3">
                  <c:v>0.12411</c:v>
                </c:pt>
                <c:pt idx="4">
                  <c:v>0.35286666666666672</c:v>
                </c:pt>
                <c:pt idx="5">
                  <c:v>1.0363100000000001</c:v>
                </c:pt>
                <c:pt idx="6">
                  <c:v>3.10609</c:v>
                </c:pt>
                <c:pt idx="7">
                  <c:v>9.9060300000000012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4-F34E-8648-F2282F238D92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'Day1'!$A$28</c:f>
              <c:numCache>
                <c:formatCode>0.0000000</c:formatCode>
                <c:ptCount val="1"/>
                <c:pt idx="0">
                  <c:v>4.4470550890824132</c:v>
                </c:pt>
              </c:numCache>
            </c:numRef>
          </c:xVal>
          <c:yVal>
            <c:numRef>
              <c:f>'Day1'!$B$28</c:f>
              <c:numCache>
                <c:formatCode>0.000</c:formatCode>
                <c:ptCount val="1"/>
                <c:pt idx="0">
                  <c:v>5.3826281145551449E-2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04-F34E-8648-F2282F238D92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'Day1'!$E$6:$E$25</c:f>
              <c:numCache>
                <c:formatCode>0.000000</c:formatCode>
                <c:ptCount val="20"/>
                <c:pt idx="0">
                  <c:v>1.0287619123167266E-2</c:v>
                </c:pt>
                <c:pt idx="1">
                  <c:v>2.0078067217519022E-2</c:v>
                </c:pt>
                <c:pt idx="2">
                  <c:v>4.2922446104339783E-2</c:v>
                </c:pt>
                <c:pt idx="3">
                  <c:v>0.10819210006668481</c:v>
                </c:pt>
                <c:pt idx="4">
                  <c:v>0.33663588893489244</c:v>
                </c:pt>
                <c:pt idx="5">
                  <c:v>0.98933242855834269</c:v>
                </c:pt>
                <c:pt idx="6">
                  <c:v>3.2737703172404187</c:v>
                </c:pt>
                <c:pt idx="7">
                  <c:v>9.8007357134749231</c:v>
                </c:pt>
                <c:pt idx="8">
                  <c:v>1.0287619123167266E-2</c:v>
                </c:pt>
                <c:pt idx="9">
                  <c:v>1.0287619123167266E-2</c:v>
                </c:pt>
                <c:pt idx="10">
                  <c:v>1.0287619123167266E-2</c:v>
                </c:pt>
                <c:pt idx="11">
                  <c:v>1.0287619123167266E-2</c:v>
                </c:pt>
                <c:pt idx="12">
                  <c:v>1.0287619123167266E-2</c:v>
                </c:pt>
                <c:pt idx="13">
                  <c:v>1.0287619123167266E-2</c:v>
                </c:pt>
                <c:pt idx="14">
                  <c:v>1.0287619123167266E-2</c:v>
                </c:pt>
                <c:pt idx="15">
                  <c:v>1.0287619123167266E-2</c:v>
                </c:pt>
                <c:pt idx="16">
                  <c:v>1.0287619123167266E-2</c:v>
                </c:pt>
                <c:pt idx="17">
                  <c:v>1.0287619123167266E-2</c:v>
                </c:pt>
                <c:pt idx="18">
                  <c:v>1.0287619123167266E-2</c:v>
                </c:pt>
                <c:pt idx="19">
                  <c:v>1.0287619123167266E-2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04-F34E-8648-F2282F23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'Day3'!$B$7:$B$25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'Day3'!$M$7:$M$25</c:f>
              <c:numCache>
                <c:formatCode>0%</c:formatCode>
                <c:ptCount val="19"/>
                <c:pt idx="0">
                  <c:v>8.8268093552018076E-2</c:v>
                </c:pt>
                <c:pt idx="1">
                  <c:v>0.13392819839055664</c:v>
                </c:pt>
                <c:pt idx="2">
                  <c:v>4.4537066133473989E-2</c:v>
                </c:pt>
                <c:pt idx="3">
                  <c:v>-9.7567280977957888E-2</c:v>
                </c:pt>
                <c:pt idx="4">
                  <c:v>-0.11996843314984516</c:v>
                </c:pt>
                <c:pt idx="5">
                  <c:v>-9.1918970302410793E-2</c:v>
                </c:pt>
                <c:pt idx="6">
                  <c:v>5.2715867137597648E-2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B-2B4E-8676-3CB3E3CB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'Day3'!$B$7:$B$15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'Day3'!$M$7:$M$15</c:f>
              <c:numCache>
                <c:formatCode>0%</c:formatCode>
                <c:ptCount val="9"/>
                <c:pt idx="0">
                  <c:v>8.8268093552018076E-2</c:v>
                </c:pt>
                <c:pt idx="1">
                  <c:v>0.13392819839055664</c:v>
                </c:pt>
                <c:pt idx="2">
                  <c:v>4.4537066133473989E-2</c:v>
                </c:pt>
                <c:pt idx="3">
                  <c:v>-9.7567280977957888E-2</c:v>
                </c:pt>
                <c:pt idx="4">
                  <c:v>-0.11996843314984516</c:v>
                </c:pt>
                <c:pt idx="5">
                  <c:v>-9.1918970302410793E-2</c:v>
                </c:pt>
                <c:pt idx="6">
                  <c:v>5.2715867137597648E-2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27-1440-92D3-B32D46595D41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'Day3'!$B$17:$B$25</c:f>
              <c:numCache>
                <c:formatCode>0.000</c:formatCode>
                <c:ptCount val="9"/>
              </c:numCache>
            </c:numRef>
          </c:xVal>
          <c:yVal>
            <c:numRef>
              <c:f>'Day3'!$M$17:$M$25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27-1440-92D3-B32D46595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'Day3'!$C$6:$C$25</c:f>
              <c:numCache>
                <c:formatCode>0.000000</c:formatCode>
                <c:ptCount val="20"/>
                <c:pt idx="0">
                  <c:v>6.4799999999999996E-3</c:v>
                </c:pt>
                <c:pt idx="1">
                  <c:v>1.7310000000000002E-2</c:v>
                </c:pt>
                <c:pt idx="2">
                  <c:v>4.5436666666666653E-2</c:v>
                </c:pt>
                <c:pt idx="3">
                  <c:v>0.11397000000000002</c:v>
                </c:pt>
                <c:pt idx="4">
                  <c:v>0.31653000000000003</c:v>
                </c:pt>
                <c:pt idx="5">
                  <c:v>0.91625000000000001</c:v>
                </c:pt>
                <c:pt idx="6">
                  <c:v>3.1397533333333327</c:v>
                </c:pt>
                <c:pt idx="7">
                  <c:v>10.907830000000002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10-3E42-BD3B-B9C539708E74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'Day3'!$A$28</c:f>
              <c:numCache>
                <c:formatCode>0.0000000</c:formatCode>
                <c:ptCount val="1"/>
                <c:pt idx="0">
                  <c:v>4.1803567489296887</c:v>
                </c:pt>
              </c:numCache>
            </c:numRef>
          </c:xVal>
          <c:yVal>
            <c:numRef>
              <c:f>'Day3'!$B$28</c:f>
              <c:numCache>
                <c:formatCode>0.000</c:formatCode>
                <c:ptCount val="1"/>
                <c:pt idx="0">
                  <c:v>4.884196876232616E-2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10-3E42-BD3B-B9C539708E74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'Day3'!$B$7:$B$25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'Day3'!$E$7:$E$25</c:f>
              <c:numCache>
                <c:formatCode>0.000000</c:formatCode>
                <c:ptCount val="19"/>
                <c:pt idx="0">
                  <c:v>1.5906007079102703E-2</c:v>
                </c:pt>
                <c:pt idx="1">
                  <c:v>4.0070144415808057E-2</c:v>
                </c:pt>
                <c:pt idx="2">
                  <c:v>0.10911053680639476</c:v>
                </c:pt>
                <c:pt idx="3">
                  <c:v>0.35075191017344831</c:v>
                </c:pt>
                <c:pt idx="4">
                  <c:v>1.0411558340793157</c:v>
                </c:pt>
                <c:pt idx="5">
                  <c:v>3.4575695677498506</c:v>
                </c:pt>
                <c:pt idx="6">
                  <c:v>10.361608806808523</c:v>
                </c:pt>
                <c:pt idx="7">
                  <c:v>5.5499482205146958E-3</c:v>
                </c:pt>
                <c:pt idx="8">
                  <c:v>5.5499482205146958E-3</c:v>
                </c:pt>
                <c:pt idx="9">
                  <c:v>5.5499482205146958E-3</c:v>
                </c:pt>
                <c:pt idx="10">
                  <c:v>5.5499482205146958E-3</c:v>
                </c:pt>
                <c:pt idx="11">
                  <c:v>5.5499482205146958E-3</c:v>
                </c:pt>
                <c:pt idx="12">
                  <c:v>5.5499482205146958E-3</c:v>
                </c:pt>
                <c:pt idx="13">
                  <c:v>5.5499482205146958E-3</c:v>
                </c:pt>
                <c:pt idx="14">
                  <c:v>5.5499482205146958E-3</c:v>
                </c:pt>
                <c:pt idx="15">
                  <c:v>5.5499482205146958E-3</c:v>
                </c:pt>
                <c:pt idx="16">
                  <c:v>5.5499482205146958E-3</c:v>
                </c:pt>
                <c:pt idx="17">
                  <c:v>5.5499482205146958E-3</c:v>
                </c:pt>
                <c:pt idx="18">
                  <c:v>5.5499482205146958E-3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10-3E42-BD3B-B9C53970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'Day1'!$B$7:$B$25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'Day1'!$M$7:$M$25</c:f>
              <c:numCache>
                <c:formatCode>0%</c:formatCode>
                <c:ptCount val="19"/>
                <c:pt idx="0">
                  <c:v>-1.5841525684379316E-2</c:v>
                </c:pt>
                <c:pt idx="1">
                  <c:v>9.8834200011725451E-3</c:v>
                </c:pt>
                <c:pt idx="2">
                  <c:v>0.14712626821647884</c:v>
                </c:pt>
                <c:pt idx="3">
                  <c:v>4.8214638620760426E-2</c:v>
                </c:pt>
                <c:pt idx="4">
                  <c:v>4.7484111594434636E-2</c:v>
                </c:pt>
                <c:pt idx="5">
                  <c:v>-5.1219328478047464E-2</c:v>
                </c:pt>
                <c:pt idx="6">
                  <c:v>1.0743508406242417E-2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1-C74C-8B32-86F147976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'Day1'!$B$7:$B$15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'Day1'!$M$7:$M$15</c:f>
              <c:numCache>
                <c:formatCode>0%</c:formatCode>
                <c:ptCount val="9"/>
                <c:pt idx="0">
                  <c:v>-1.5841525684379316E-2</c:v>
                </c:pt>
                <c:pt idx="1">
                  <c:v>9.8834200011725451E-3</c:v>
                </c:pt>
                <c:pt idx="2">
                  <c:v>0.14712626821647884</c:v>
                </c:pt>
                <c:pt idx="3">
                  <c:v>4.8214638620760426E-2</c:v>
                </c:pt>
                <c:pt idx="4">
                  <c:v>4.7484111594434636E-2</c:v>
                </c:pt>
                <c:pt idx="5">
                  <c:v>-5.1219328478047464E-2</c:v>
                </c:pt>
                <c:pt idx="6">
                  <c:v>1.0743508406242417E-2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1-6B47-AFDB-9DDC54C8F0A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'Day1'!$B$17:$B$25</c:f>
              <c:numCache>
                <c:formatCode>0.000</c:formatCode>
                <c:ptCount val="9"/>
              </c:numCache>
            </c:numRef>
          </c:xVal>
          <c:yVal>
            <c:numRef>
              <c:f>'Day1'!$M$17:$M$25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F1-6B47-AFDB-9DDC54C8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'Day1'!$C$6:$C$25</c:f>
              <c:numCache>
                <c:formatCode>0.000000</c:formatCode>
                <c:ptCount val="20"/>
                <c:pt idx="0">
                  <c:v>6.9300000000000004E-3</c:v>
                </c:pt>
                <c:pt idx="1">
                  <c:v>1.976E-2</c:v>
                </c:pt>
                <c:pt idx="2">
                  <c:v>4.3346666666666665E-2</c:v>
                </c:pt>
                <c:pt idx="3">
                  <c:v>0.12411</c:v>
                </c:pt>
                <c:pt idx="4">
                  <c:v>0.35286666666666672</c:v>
                </c:pt>
                <c:pt idx="5">
                  <c:v>1.0363100000000001</c:v>
                </c:pt>
                <c:pt idx="6">
                  <c:v>3.10609</c:v>
                </c:pt>
                <c:pt idx="7">
                  <c:v>9.9060300000000012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33-F54C-A6A8-1E456AC038BD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'Day1'!$A$28</c:f>
              <c:numCache>
                <c:formatCode>0.0000000</c:formatCode>
                <c:ptCount val="1"/>
                <c:pt idx="0">
                  <c:v>4.4470550890824132</c:v>
                </c:pt>
              </c:numCache>
            </c:numRef>
          </c:xVal>
          <c:yVal>
            <c:numRef>
              <c:f>'Day1'!$B$28</c:f>
              <c:numCache>
                <c:formatCode>0.000</c:formatCode>
                <c:ptCount val="1"/>
                <c:pt idx="0">
                  <c:v>5.3826281145551449E-2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33-F54C-A6A8-1E456AC038BD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'Day1'!$B$7:$B$25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'Day1'!$E$7:$E$25</c:f>
              <c:numCache>
                <c:formatCode>0.000000</c:formatCode>
                <c:ptCount val="19"/>
                <c:pt idx="0">
                  <c:v>2.0078067217519022E-2</c:v>
                </c:pt>
                <c:pt idx="1">
                  <c:v>4.2922446104339783E-2</c:v>
                </c:pt>
                <c:pt idx="2">
                  <c:v>0.10819210006668481</c:v>
                </c:pt>
                <c:pt idx="3">
                  <c:v>0.33663588893489244</c:v>
                </c:pt>
                <c:pt idx="4">
                  <c:v>0.98933242855834269</c:v>
                </c:pt>
                <c:pt idx="5">
                  <c:v>3.2737703172404187</c:v>
                </c:pt>
                <c:pt idx="6">
                  <c:v>9.8007357134749231</c:v>
                </c:pt>
                <c:pt idx="7">
                  <c:v>1.0287619123167266E-2</c:v>
                </c:pt>
                <c:pt idx="8">
                  <c:v>1.0287619123167266E-2</c:v>
                </c:pt>
                <c:pt idx="9">
                  <c:v>1.0287619123167266E-2</c:v>
                </c:pt>
                <c:pt idx="10">
                  <c:v>1.0287619123167266E-2</c:v>
                </c:pt>
                <c:pt idx="11">
                  <c:v>1.0287619123167266E-2</c:v>
                </c:pt>
                <c:pt idx="12">
                  <c:v>1.0287619123167266E-2</c:v>
                </c:pt>
                <c:pt idx="13">
                  <c:v>1.0287619123167266E-2</c:v>
                </c:pt>
                <c:pt idx="14">
                  <c:v>1.0287619123167266E-2</c:v>
                </c:pt>
                <c:pt idx="15">
                  <c:v>1.0287619123167266E-2</c:v>
                </c:pt>
                <c:pt idx="16">
                  <c:v>1.0287619123167266E-2</c:v>
                </c:pt>
                <c:pt idx="17">
                  <c:v>1.0287619123167266E-2</c:v>
                </c:pt>
                <c:pt idx="18">
                  <c:v>1.0287619123167266E-2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33-F54C-A6A8-1E456AC03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'Day2'!$C$6:$C$25</c:f>
              <c:numCache>
                <c:formatCode>0.000000</c:formatCode>
                <c:ptCount val="20"/>
                <c:pt idx="0">
                  <c:v>7.45E-3</c:v>
                </c:pt>
                <c:pt idx="1">
                  <c:v>1.5879999999999998E-2</c:v>
                </c:pt>
                <c:pt idx="2">
                  <c:v>4.0503333333333329E-2</c:v>
                </c:pt>
                <c:pt idx="3">
                  <c:v>0.12676999999999999</c:v>
                </c:pt>
                <c:pt idx="4">
                  <c:v>0.39715000000000006</c:v>
                </c:pt>
                <c:pt idx="5">
                  <c:v>1.0771900000000001</c:v>
                </c:pt>
                <c:pt idx="6">
                  <c:v>3.0402633333333333</c:v>
                </c:pt>
                <c:pt idx="7">
                  <c:v>9.9065100000000008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88-6A4E-8040-9970BFCD1D77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'Day2'!$A$28</c:f>
              <c:numCache>
                <c:formatCode>0.0000000</c:formatCode>
                <c:ptCount val="1"/>
                <c:pt idx="0">
                  <c:v>3.7654438246182864</c:v>
                </c:pt>
              </c:numCache>
            </c:numRef>
          </c:xVal>
          <c:yVal>
            <c:numRef>
              <c:f>'Day2'!$B$28</c:f>
              <c:numCache>
                <c:formatCode>0.000</c:formatCode>
                <c:ptCount val="1"/>
                <c:pt idx="0">
                  <c:v>4.5992728919141891E-2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88-6A4E-8040-9970BFCD1D77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'Day2'!$E$6:$E$25</c:f>
              <c:numCache>
                <c:formatCode>0.000000</c:formatCode>
                <c:ptCount val="20"/>
                <c:pt idx="0">
                  <c:v>9.1267786112881333E-3</c:v>
                </c:pt>
                <c:pt idx="1">
                  <c:v>1.8917377548610205E-2</c:v>
                </c:pt>
                <c:pt idx="2">
                  <c:v>4.1762108402361713E-2</c:v>
                </c:pt>
                <c:pt idx="3">
                  <c:v>0.10703276798450886</c:v>
                </c:pt>
                <c:pt idx="4">
                  <c:v>0.33548007652202394</c:v>
                </c:pt>
                <c:pt idx="5">
                  <c:v>0.98818667234349544</c:v>
                </c:pt>
                <c:pt idx="6">
                  <c:v>3.272659757718646</c:v>
                </c:pt>
                <c:pt idx="7">
                  <c:v>9.7997257159333611</c:v>
                </c:pt>
                <c:pt idx="8">
                  <c:v>9.1267786112881333E-3</c:v>
                </c:pt>
                <c:pt idx="9">
                  <c:v>9.1267786112881333E-3</c:v>
                </c:pt>
                <c:pt idx="10">
                  <c:v>9.1267786112881333E-3</c:v>
                </c:pt>
                <c:pt idx="11">
                  <c:v>9.1267786112881333E-3</c:v>
                </c:pt>
                <c:pt idx="12">
                  <c:v>9.1267786112881333E-3</c:v>
                </c:pt>
                <c:pt idx="13">
                  <c:v>9.1267786112881333E-3</c:v>
                </c:pt>
                <c:pt idx="14">
                  <c:v>9.1267786112881333E-3</c:v>
                </c:pt>
                <c:pt idx="15">
                  <c:v>9.1267786112881333E-3</c:v>
                </c:pt>
                <c:pt idx="16">
                  <c:v>9.1267786112881333E-3</c:v>
                </c:pt>
                <c:pt idx="17">
                  <c:v>9.1267786112881333E-3</c:v>
                </c:pt>
                <c:pt idx="18">
                  <c:v>9.1267786112881333E-3</c:v>
                </c:pt>
                <c:pt idx="19">
                  <c:v>9.1267786112881333E-3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88-6A4E-8040-9970BFCD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'Day2'!$B$7:$B$25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'Day2'!$M$7:$M$25</c:f>
              <c:numCache>
                <c:formatCode>0%</c:formatCode>
                <c:ptCount val="19"/>
                <c:pt idx="0">
                  <c:v>-0.16056018022610921</c:v>
                </c:pt>
                <c:pt idx="1">
                  <c:v>-3.0141559350897098E-2</c:v>
                </c:pt>
                <c:pt idx="2">
                  <c:v>0.18440363999880627</c:v>
                </c:pt>
                <c:pt idx="3">
                  <c:v>0.18382588950532669</c:v>
                </c:pt>
                <c:pt idx="4">
                  <c:v>9.0067322447723655E-2</c:v>
                </c:pt>
                <c:pt idx="5">
                  <c:v>-7.1011483499682546E-2</c:v>
                </c:pt>
                <c:pt idx="6">
                  <c:v>1.0896660494591122E-2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E9-2244-A62B-B5365D92E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'Day2'!$B$7:$B$15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'Day2'!$M$7:$M$15</c:f>
              <c:numCache>
                <c:formatCode>0%</c:formatCode>
                <c:ptCount val="9"/>
                <c:pt idx="0">
                  <c:v>-0.16056018022610921</c:v>
                </c:pt>
                <c:pt idx="1">
                  <c:v>-3.0141559350897098E-2</c:v>
                </c:pt>
                <c:pt idx="2">
                  <c:v>0.18440363999880627</c:v>
                </c:pt>
                <c:pt idx="3">
                  <c:v>0.18382588950532669</c:v>
                </c:pt>
                <c:pt idx="4">
                  <c:v>9.0067322447723655E-2</c:v>
                </c:pt>
                <c:pt idx="5">
                  <c:v>-7.1011483499682546E-2</c:v>
                </c:pt>
                <c:pt idx="6">
                  <c:v>1.0896660494591122E-2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9E-4343-B369-A9B0D5BCA295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'Day2'!$B$17:$B$25</c:f>
              <c:numCache>
                <c:formatCode>0.000</c:formatCode>
                <c:ptCount val="9"/>
              </c:numCache>
            </c:numRef>
          </c:xVal>
          <c:yVal>
            <c:numRef>
              <c:f>'Day2'!$M$17:$M$25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9E-4343-B369-A9B0D5BC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'Day2'!$C$6:$C$25</c:f>
              <c:numCache>
                <c:formatCode>0.000000</c:formatCode>
                <c:ptCount val="20"/>
                <c:pt idx="0">
                  <c:v>7.45E-3</c:v>
                </c:pt>
                <c:pt idx="1">
                  <c:v>1.5879999999999998E-2</c:v>
                </c:pt>
                <c:pt idx="2">
                  <c:v>4.0503333333333329E-2</c:v>
                </c:pt>
                <c:pt idx="3">
                  <c:v>0.12676999999999999</c:v>
                </c:pt>
                <c:pt idx="4">
                  <c:v>0.39715000000000006</c:v>
                </c:pt>
                <c:pt idx="5">
                  <c:v>1.0771900000000001</c:v>
                </c:pt>
                <c:pt idx="6">
                  <c:v>3.0402633333333333</c:v>
                </c:pt>
                <c:pt idx="7">
                  <c:v>9.9065100000000008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5-BD4E-BB75-F9C62CE7311F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'Day2'!$A$28</c:f>
              <c:numCache>
                <c:formatCode>0.0000000</c:formatCode>
                <c:ptCount val="1"/>
                <c:pt idx="0">
                  <c:v>3.7654438246182864</c:v>
                </c:pt>
              </c:numCache>
            </c:numRef>
          </c:xVal>
          <c:yVal>
            <c:numRef>
              <c:f>'Day2'!$B$28</c:f>
              <c:numCache>
                <c:formatCode>0.000</c:formatCode>
                <c:ptCount val="1"/>
                <c:pt idx="0">
                  <c:v>4.5992728919141891E-2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5-BD4E-BB75-F9C62CE7311F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'Day2'!$B$7:$B$25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'Day2'!$E$7:$E$25</c:f>
              <c:numCache>
                <c:formatCode>0.000000</c:formatCode>
                <c:ptCount val="19"/>
                <c:pt idx="0">
                  <c:v>1.8917377548610205E-2</c:v>
                </c:pt>
                <c:pt idx="1">
                  <c:v>4.1762108402361713E-2</c:v>
                </c:pt>
                <c:pt idx="2">
                  <c:v>0.10703276798450886</c:v>
                </c:pt>
                <c:pt idx="3">
                  <c:v>0.33548007652202394</c:v>
                </c:pt>
                <c:pt idx="4">
                  <c:v>0.98818667234349544</c:v>
                </c:pt>
                <c:pt idx="5">
                  <c:v>3.272659757718646</c:v>
                </c:pt>
                <c:pt idx="6">
                  <c:v>9.7997257159333611</c:v>
                </c:pt>
                <c:pt idx="7">
                  <c:v>9.1267786112881333E-3</c:v>
                </c:pt>
                <c:pt idx="8">
                  <c:v>9.1267786112881333E-3</c:v>
                </c:pt>
                <c:pt idx="9">
                  <c:v>9.1267786112881333E-3</c:v>
                </c:pt>
                <c:pt idx="10">
                  <c:v>9.1267786112881333E-3</c:v>
                </c:pt>
                <c:pt idx="11">
                  <c:v>9.1267786112881333E-3</c:v>
                </c:pt>
                <c:pt idx="12">
                  <c:v>9.1267786112881333E-3</c:v>
                </c:pt>
                <c:pt idx="13">
                  <c:v>9.1267786112881333E-3</c:v>
                </c:pt>
                <c:pt idx="14">
                  <c:v>9.1267786112881333E-3</c:v>
                </c:pt>
                <c:pt idx="15">
                  <c:v>9.1267786112881333E-3</c:v>
                </c:pt>
                <c:pt idx="16">
                  <c:v>9.1267786112881333E-3</c:v>
                </c:pt>
                <c:pt idx="17">
                  <c:v>9.1267786112881333E-3</c:v>
                </c:pt>
                <c:pt idx="18">
                  <c:v>9.1267786112881333E-3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15-BD4E-BB75-F9C62CE7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'Day3'!$C$6:$C$25</c:f>
              <c:numCache>
                <c:formatCode>0.000000</c:formatCode>
                <c:ptCount val="20"/>
                <c:pt idx="0">
                  <c:v>6.4799999999999996E-3</c:v>
                </c:pt>
                <c:pt idx="1">
                  <c:v>1.7310000000000002E-2</c:v>
                </c:pt>
                <c:pt idx="2">
                  <c:v>4.5436666666666653E-2</c:v>
                </c:pt>
                <c:pt idx="3">
                  <c:v>0.11397000000000002</c:v>
                </c:pt>
                <c:pt idx="4">
                  <c:v>0.31653000000000003</c:v>
                </c:pt>
                <c:pt idx="5">
                  <c:v>0.91625000000000001</c:v>
                </c:pt>
                <c:pt idx="6">
                  <c:v>3.1397533333333327</c:v>
                </c:pt>
                <c:pt idx="7">
                  <c:v>10.907830000000002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5-DC4F-984E-9FBD614D5CF5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'Day3'!$A$28</c:f>
              <c:numCache>
                <c:formatCode>0.0000000</c:formatCode>
                <c:ptCount val="1"/>
                <c:pt idx="0">
                  <c:v>4.1803567489296887</c:v>
                </c:pt>
              </c:numCache>
            </c:numRef>
          </c:xVal>
          <c:yVal>
            <c:numRef>
              <c:f>'Day3'!$B$28</c:f>
              <c:numCache>
                <c:formatCode>0.000</c:formatCode>
                <c:ptCount val="1"/>
                <c:pt idx="0">
                  <c:v>4.884196876232616E-2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5-DC4F-984E-9FBD614D5CF5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'Day3'!$E$6:$E$25</c:f>
              <c:numCache>
                <c:formatCode>0.000000</c:formatCode>
                <c:ptCount val="20"/>
                <c:pt idx="0">
                  <c:v>5.5499482205146958E-3</c:v>
                </c:pt>
                <c:pt idx="1">
                  <c:v>1.5906007079102703E-2</c:v>
                </c:pt>
                <c:pt idx="2">
                  <c:v>4.0070144415808057E-2</c:v>
                </c:pt>
                <c:pt idx="3">
                  <c:v>0.10911053680639476</c:v>
                </c:pt>
                <c:pt idx="4">
                  <c:v>0.35075191017344831</c:v>
                </c:pt>
                <c:pt idx="5">
                  <c:v>1.0411558340793157</c:v>
                </c:pt>
                <c:pt idx="6">
                  <c:v>3.4575695677498506</c:v>
                </c:pt>
                <c:pt idx="7">
                  <c:v>10.361608806808523</c:v>
                </c:pt>
                <c:pt idx="8">
                  <c:v>5.5499482205146958E-3</c:v>
                </c:pt>
                <c:pt idx="9">
                  <c:v>5.5499482205146958E-3</c:v>
                </c:pt>
                <c:pt idx="10">
                  <c:v>5.5499482205146958E-3</c:v>
                </c:pt>
                <c:pt idx="11">
                  <c:v>5.5499482205146958E-3</c:v>
                </c:pt>
                <c:pt idx="12">
                  <c:v>5.5499482205146958E-3</c:v>
                </c:pt>
                <c:pt idx="13">
                  <c:v>5.5499482205146958E-3</c:v>
                </c:pt>
                <c:pt idx="14">
                  <c:v>5.5499482205146958E-3</c:v>
                </c:pt>
                <c:pt idx="15">
                  <c:v>5.5499482205146958E-3</c:v>
                </c:pt>
                <c:pt idx="16">
                  <c:v>5.5499482205146958E-3</c:v>
                </c:pt>
                <c:pt idx="17">
                  <c:v>5.5499482205146958E-3</c:v>
                </c:pt>
                <c:pt idx="18">
                  <c:v>5.5499482205146958E-3</c:v>
                </c:pt>
                <c:pt idx="19">
                  <c:v>5.5499482205146958E-3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75-DC4F-984E-9FBD614D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A46F16-FCE2-974E-9A0F-8EFAA9B6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CB23497-5E3E-874F-922F-B5A3219A6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CD3707A-ED7B-8845-9241-31D3129D4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A130C79-927D-5F41-9EB9-FA556D6F1872}"/>
            </a:ext>
          </a:extLst>
        </xdr:cNvPr>
        <xdr:cNvSpPr txBox="1"/>
      </xdr:nvSpPr>
      <xdr:spPr>
        <a:xfrm>
          <a:off x="12458700" y="62992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BBD6942-7B14-A848-B800-587E9364D921}"/>
            </a:ext>
          </a:extLst>
        </xdr:cNvPr>
        <xdr:cNvSpPr txBox="1"/>
      </xdr:nvSpPr>
      <xdr:spPr>
        <a:xfrm>
          <a:off x="12458700" y="52959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CA8C919-96B7-6B47-9D2E-7F78E44D4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A5A0E2-330D-C140-BA91-996FFD65F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F9254E5-0B09-BC41-89C7-1E2CA2B21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26BC3B8-898A-114D-82B2-E43AFC5C9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36AF8C-9D78-CA45-B228-E0462909DB2E}"/>
            </a:ext>
          </a:extLst>
        </xdr:cNvPr>
        <xdr:cNvSpPr txBox="1"/>
      </xdr:nvSpPr>
      <xdr:spPr>
        <a:xfrm>
          <a:off x="7848600" y="64008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E9D4973-1225-AF4F-9DB4-890405604FF6}"/>
            </a:ext>
          </a:extLst>
        </xdr:cNvPr>
        <xdr:cNvSpPr txBox="1"/>
      </xdr:nvSpPr>
      <xdr:spPr>
        <a:xfrm>
          <a:off x="7848600" y="53975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37E353B-BC2F-3D48-9818-754C95939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916CE6F-FC75-A348-9668-2C054837D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3AC8D61-CACB-1C4B-9658-060D058C9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F264817-0542-AA4D-8401-5D62B184A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AD7C72-1EB4-7D4E-B015-7EDD9CF837D6}"/>
            </a:ext>
          </a:extLst>
        </xdr:cNvPr>
        <xdr:cNvSpPr txBox="1"/>
      </xdr:nvSpPr>
      <xdr:spPr>
        <a:xfrm>
          <a:off x="7848600" y="64008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A4CFEE8-4AAD-0143-A5D3-3725D4D4615C}"/>
            </a:ext>
          </a:extLst>
        </xdr:cNvPr>
        <xdr:cNvSpPr txBox="1"/>
      </xdr:nvSpPr>
      <xdr:spPr>
        <a:xfrm>
          <a:off x="7848600" y="53975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16E64DC-4D68-2D47-864C-D00EFD7BF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"/>
  <sheetViews>
    <sheetView workbookViewId="0">
      <selection activeCell="F18" sqref="F18"/>
    </sheetView>
  </sheetViews>
  <sheetFormatPr baseColWidth="10" defaultRowHeight="16" x14ac:dyDescent="0.2"/>
  <cols>
    <col min="1" max="1" width="6" style="2" customWidth="1"/>
    <col min="2" max="2" width="10.83203125" style="3"/>
    <col min="3" max="3" width="10.83203125" style="4"/>
    <col min="4" max="4" width="10.83203125" style="5"/>
  </cols>
  <sheetData>
    <row r="1" spans="1:4" ht="26" x14ac:dyDescent="0.2">
      <c r="A1" s="134" t="s">
        <v>29</v>
      </c>
      <c r="B1" s="134"/>
      <c r="C1" s="134"/>
      <c r="D1" s="134"/>
    </row>
    <row r="2" spans="1:4" s="12" customFormat="1" x14ac:dyDescent="0.2">
      <c r="A2" s="132" t="s">
        <v>0</v>
      </c>
      <c r="B2" s="12" t="s">
        <v>1</v>
      </c>
      <c r="C2" s="13" t="s">
        <v>2</v>
      </c>
      <c r="D2" s="133" t="s">
        <v>3</v>
      </c>
    </row>
    <row r="3" spans="1:4" x14ac:dyDescent="0.2">
      <c r="A3" s="83">
        <v>1</v>
      </c>
      <c r="B3" t="s">
        <v>84</v>
      </c>
      <c r="C3" s="11">
        <v>0</v>
      </c>
      <c r="D3" s="84">
        <v>6.9300000000000004E-3</v>
      </c>
    </row>
    <row r="4" spans="1:4" x14ac:dyDescent="0.2">
      <c r="A4" s="83">
        <v>1</v>
      </c>
      <c r="B4" t="s">
        <v>85</v>
      </c>
      <c r="C4" s="11">
        <v>1</v>
      </c>
      <c r="D4" s="84">
        <v>1.976E-2</v>
      </c>
    </row>
    <row r="5" spans="1:4" x14ac:dyDescent="0.2">
      <c r="A5" s="83">
        <v>1</v>
      </c>
      <c r="B5" t="s">
        <v>86</v>
      </c>
      <c r="C5" s="11">
        <v>3.3333333333333335</v>
      </c>
      <c r="D5" s="84">
        <v>4.3346666666666665E-2</v>
      </c>
    </row>
    <row r="6" spans="1:4" x14ac:dyDescent="0.2">
      <c r="A6" s="83">
        <v>1</v>
      </c>
      <c r="B6" t="s">
        <v>87</v>
      </c>
      <c r="C6" s="11">
        <v>10</v>
      </c>
      <c r="D6" s="84">
        <v>0.12411</v>
      </c>
    </row>
    <row r="7" spans="1:4" x14ac:dyDescent="0.2">
      <c r="A7" s="83">
        <v>1</v>
      </c>
      <c r="B7" t="s">
        <v>88</v>
      </c>
      <c r="C7" s="11">
        <v>33.333333333333336</v>
      </c>
      <c r="D7" s="84">
        <v>0.35286666666666672</v>
      </c>
    </row>
    <row r="8" spans="1:4" x14ac:dyDescent="0.2">
      <c r="A8" s="83">
        <v>1</v>
      </c>
      <c r="B8" t="s">
        <v>89</v>
      </c>
      <c r="C8" s="11">
        <v>100</v>
      </c>
      <c r="D8" s="84">
        <v>1.0363100000000001</v>
      </c>
    </row>
    <row r="9" spans="1:4" x14ac:dyDescent="0.2">
      <c r="A9" s="83">
        <v>1</v>
      </c>
      <c r="B9" t="s">
        <v>90</v>
      </c>
      <c r="C9" s="11">
        <v>333.33333333333331</v>
      </c>
      <c r="D9" s="84">
        <v>3.10609</v>
      </c>
    </row>
    <row r="10" spans="1:4" x14ac:dyDescent="0.2">
      <c r="A10" s="83">
        <v>1</v>
      </c>
      <c r="B10" t="s">
        <v>91</v>
      </c>
      <c r="C10" s="11">
        <v>1000</v>
      </c>
      <c r="D10" s="84">
        <v>9.9060300000000012</v>
      </c>
    </row>
    <row r="11" spans="1:4" x14ac:dyDescent="0.2">
      <c r="A11" s="83">
        <v>1</v>
      </c>
      <c r="B11" t="s">
        <v>92</v>
      </c>
      <c r="C11" s="11">
        <v>1</v>
      </c>
      <c r="D11" s="84">
        <v>1.545E-2</v>
      </c>
    </row>
    <row r="12" spans="1:4" x14ac:dyDescent="0.2">
      <c r="A12" s="83">
        <v>1</v>
      </c>
      <c r="B12" t="s">
        <v>93</v>
      </c>
      <c r="C12" s="11">
        <v>1</v>
      </c>
      <c r="D12" s="84">
        <v>1.389E-2</v>
      </c>
    </row>
    <row r="13" spans="1:4" x14ac:dyDescent="0.2">
      <c r="A13" s="83">
        <v>1</v>
      </c>
      <c r="B13" t="s">
        <v>94</v>
      </c>
      <c r="C13" s="11">
        <v>1</v>
      </c>
      <c r="D13" s="84">
        <v>1.9289999999999998E-2</v>
      </c>
    </row>
    <row r="14" spans="1:4" x14ac:dyDescent="0.2">
      <c r="A14" s="83">
        <v>1</v>
      </c>
      <c r="B14" t="s">
        <v>95</v>
      </c>
      <c r="C14" s="11">
        <v>1</v>
      </c>
      <c r="D14" s="84">
        <v>1.499E-2</v>
      </c>
    </row>
    <row r="15" spans="1:4" x14ac:dyDescent="0.2">
      <c r="A15" s="83">
        <v>1</v>
      </c>
      <c r="B15" t="s">
        <v>96</v>
      </c>
      <c r="C15" s="11">
        <v>1</v>
      </c>
      <c r="D15" s="84">
        <v>1.5609999999999999E-2</v>
      </c>
    </row>
    <row r="16" spans="1:4" x14ac:dyDescent="0.2">
      <c r="A16" s="83">
        <v>1</v>
      </c>
      <c r="B16" t="s">
        <v>97</v>
      </c>
      <c r="C16" s="11">
        <v>3.3333333333333335</v>
      </c>
      <c r="D16" s="84">
        <v>3.5633333333333329E-2</v>
      </c>
    </row>
    <row r="17" spans="1:4" x14ac:dyDescent="0.2">
      <c r="A17" s="83">
        <v>1</v>
      </c>
      <c r="B17" t="s">
        <v>98</v>
      </c>
      <c r="C17" s="11">
        <v>3.3333333333333335</v>
      </c>
      <c r="D17" s="84">
        <v>3.6423333333333328E-2</v>
      </c>
    </row>
    <row r="18" spans="1:4" x14ac:dyDescent="0.2">
      <c r="A18" s="83">
        <v>1</v>
      </c>
      <c r="B18" t="s">
        <v>99</v>
      </c>
      <c r="C18" s="11">
        <v>3.3333333333333335</v>
      </c>
      <c r="D18" s="84">
        <v>3.6316666666666664E-2</v>
      </c>
    </row>
    <row r="19" spans="1:4" x14ac:dyDescent="0.2">
      <c r="A19" s="83">
        <v>1</v>
      </c>
      <c r="B19" t="s">
        <v>100</v>
      </c>
      <c r="C19" s="11">
        <v>3.3333333333333335</v>
      </c>
      <c r="D19" s="84">
        <v>4.6793333333333326E-2</v>
      </c>
    </row>
    <row r="20" spans="1:4" x14ac:dyDescent="0.2">
      <c r="A20" s="83">
        <v>1</v>
      </c>
      <c r="B20" t="s">
        <v>101</v>
      </c>
      <c r="C20" s="11">
        <v>3.3333333333333335</v>
      </c>
      <c r="D20" s="84">
        <v>4.1726666666666669E-2</v>
      </c>
    </row>
    <row r="21" spans="1:4" x14ac:dyDescent="0.2">
      <c r="A21" s="83">
        <v>1</v>
      </c>
      <c r="B21" t="s">
        <v>102</v>
      </c>
      <c r="C21" s="11">
        <v>500</v>
      </c>
      <c r="D21" s="84">
        <v>5.7075999999999993</v>
      </c>
    </row>
    <row r="22" spans="1:4" x14ac:dyDescent="0.2">
      <c r="A22" s="83">
        <v>1</v>
      </c>
      <c r="B22" t="s">
        <v>103</v>
      </c>
      <c r="C22" s="11">
        <v>500</v>
      </c>
      <c r="D22" s="84">
        <v>5.1573099999999998</v>
      </c>
    </row>
    <row r="23" spans="1:4" x14ac:dyDescent="0.2">
      <c r="A23" s="83">
        <v>1</v>
      </c>
      <c r="B23" t="s">
        <v>104</v>
      </c>
      <c r="C23" s="11">
        <v>500</v>
      </c>
      <c r="D23" s="84">
        <v>4.5064600000000006</v>
      </c>
    </row>
    <row r="24" spans="1:4" x14ac:dyDescent="0.2">
      <c r="A24" s="83">
        <v>1</v>
      </c>
      <c r="B24" t="s">
        <v>105</v>
      </c>
      <c r="C24" s="11">
        <v>500</v>
      </c>
      <c r="D24" s="84">
        <v>5.1574299999999997</v>
      </c>
    </row>
    <row r="25" spans="1:4" x14ac:dyDescent="0.2">
      <c r="A25" s="83">
        <v>1</v>
      </c>
      <c r="B25" t="s">
        <v>106</v>
      </c>
      <c r="C25" s="11">
        <v>500</v>
      </c>
      <c r="D25" s="84">
        <v>5.6578099999999996</v>
      </c>
    </row>
    <row r="26" spans="1:4" x14ac:dyDescent="0.2">
      <c r="A26" s="83">
        <v>1</v>
      </c>
      <c r="B26" t="s">
        <v>107</v>
      </c>
      <c r="C26" s="11">
        <v>900</v>
      </c>
      <c r="D26" s="84">
        <v>10.17671</v>
      </c>
    </row>
    <row r="27" spans="1:4" x14ac:dyDescent="0.2">
      <c r="A27" s="83">
        <v>1</v>
      </c>
      <c r="B27" t="s">
        <v>108</v>
      </c>
      <c r="C27" s="11">
        <v>900</v>
      </c>
      <c r="D27" s="84">
        <v>9.637690000000001</v>
      </c>
    </row>
    <row r="28" spans="1:4" x14ac:dyDescent="0.2">
      <c r="A28" s="83">
        <v>1</v>
      </c>
      <c r="B28" t="s">
        <v>109</v>
      </c>
      <c r="C28" s="11">
        <v>900</v>
      </c>
      <c r="D28" s="84">
        <v>7.8354500000000007</v>
      </c>
    </row>
    <row r="29" spans="1:4" x14ac:dyDescent="0.2">
      <c r="A29" s="83">
        <v>1</v>
      </c>
      <c r="B29" t="s">
        <v>110</v>
      </c>
      <c r="C29" s="11">
        <v>900</v>
      </c>
      <c r="D29" s="84">
        <v>8.6464400000000001</v>
      </c>
    </row>
    <row r="30" spans="1:4" x14ac:dyDescent="0.2">
      <c r="A30" s="83">
        <v>1</v>
      </c>
      <c r="B30" t="s">
        <v>111</v>
      </c>
      <c r="C30" s="11">
        <v>900</v>
      </c>
      <c r="D30" s="84">
        <v>8.0166699999999995</v>
      </c>
    </row>
    <row r="31" spans="1:4" x14ac:dyDescent="0.2">
      <c r="A31" s="83"/>
      <c r="B31"/>
      <c r="C31" s="11"/>
      <c r="D31" s="84"/>
    </row>
    <row r="32" spans="1:4" x14ac:dyDescent="0.2">
      <c r="A32" s="83">
        <v>2</v>
      </c>
      <c r="B32" t="s">
        <v>112</v>
      </c>
      <c r="C32" s="11">
        <v>0</v>
      </c>
      <c r="D32" s="84">
        <v>7.45E-3</v>
      </c>
    </row>
    <row r="33" spans="1:4" x14ac:dyDescent="0.2">
      <c r="A33" s="83">
        <v>2</v>
      </c>
      <c r="B33" t="s">
        <v>113</v>
      </c>
      <c r="C33" s="11">
        <v>1</v>
      </c>
      <c r="D33" s="84">
        <v>1.5879999999999998E-2</v>
      </c>
    </row>
    <row r="34" spans="1:4" x14ac:dyDescent="0.2">
      <c r="A34" s="83">
        <v>2</v>
      </c>
      <c r="B34" t="s">
        <v>114</v>
      </c>
      <c r="C34" s="11">
        <v>3.3333333333333335</v>
      </c>
      <c r="D34" s="84">
        <v>4.0503333333333329E-2</v>
      </c>
    </row>
    <row r="35" spans="1:4" x14ac:dyDescent="0.2">
      <c r="A35" s="83">
        <v>2</v>
      </c>
      <c r="B35" t="s">
        <v>115</v>
      </c>
      <c r="C35" s="11">
        <v>10</v>
      </c>
      <c r="D35" s="84">
        <v>0.12676999999999999</v>
      </c>
    </row>
    <row r="36" spans="1:4" x14ac:dyDescent="0.2">
      <c r="A36" s="83">
        <v>2</v>
      </c>
      <c r="B36" t="s">
        <v>116</v>
      </c>
      <c r="C36" s="11">
        <v>33.333333333333336</v>
      </c>
      <c r="D36" s="84">
        <v>0.39715000000000006</v>
      </c>
    </row>
    <row r="37" spans="1:4" x14ac:dyDescent="0.2">
      <c r="A37" s="83">
        <v>2</v>
      </c>
      <c r="B37" t="s">
        <v>117</v>
      </c>
      <c r="C37" s="11">
        <v>100</v>
      </c>
      <c r="D37" s="84">
        <v>1.0771900000000001</v>
      </c>
    </row>
    <row r="38" spans="1:4" x14ac:dyDescent="0.2">
      <c r="A38" s="83">
        <v>2</v>
      </c>
      <c r="B38" t="s">
        <v>118</v>
      </c>
      <c r="C38" s="11">
        <v>333.33333333333331</v>
      </c>
      <c r="D38" s="84">
        <v>3.0402633333333333</v>
      </c>
    </row>
    <row r="39" spans="1:4" x14ac:dyDescent="0.2">
      <c r="A39" s="83">
        <v>2</v>
      </c>
      <c r="B39" t="s">
        <v>119</v>
      </c>
      <c r="C39" s="11">
        <v>1000</v>
      </c>
      <c r="D39" s="84">
        <v>9.9065100000000008</v>
      </c>
    </row>
    <row r="40" spans="1:4" x14ac:dyDescent="0.2">
      <c r="A40" s="83">
        <v>2</v>
      </c>
      <c r="B40" t="s">
        <v>120</v>
      </c>
      <c r="C40" s="11">
        <v>1</v>
      </c>
      <c r="D40" s="84">
        <v>1.4509999999999999E-2</v>
      </c>
    </row>
    <row r="41" spans="1:4" x14ac:dyDescent="0.2">
      <c r="A41" s="83">
        <v>2</v>
      </c>
      <c r="B41" t="s">
        <v>121</v>
      </c>
      <c r="C41" s="11">
        <v>1</v>
      </c>
      <c r="D41" s="84">
        <v>1.5369999999999998E-2</v>
      </c>
    </row>
    <row r="42" spans="1:4" x14ac:dyDescent="0.2">
      <c r="A42" s="83">
        <v>2</v>
      </c>
      <c r="B42" t="s">
        <v>122</v>
      </c>
      <c r="C42" s="11">
        <v>1</v>
      </c>
      <c r="D42" s="84">
        <v>1.7330000000000002E-2</v>
      </c>
    </row>
    <row r="43" spans="1:4" x14ac:dyDescent="0.2">
      <c r="A43" s="83">
        <v>2</v>
      </c>
      <c r="B43" t="s">
        <v>123</v>
      </c>
      <c r="C43" s="11">
        <v>1</v>
      </c>
      <c r="D43" s="84">
        <v>1.439E-2</v>
      </c>
    </row>
    <row r="44" spans="1:4" x14ac:dyDescent="0.2">
      <c r="A44" s="83">
        <v>2</v>
      </c>
      <c r="B44" t="s">
        <v>124</v>
      </c>
      <c r="C44" s="11">
        <v>1</v>
      </c>
      <c r="D44" s="84">
        <v>1.9239999999999997E-2</v>
      </c>
    </row>
    <row r="45" spans="1:4" x14ac:dyDescent="0.2">
      <c r="A45" s="83">
        <v>2</v>
      </c>
      <c r="B45" t="s">
        <v>125</v>
      </c>
      <c r="C45" s="11">
        <v>3.3333333333333335</v>
      </c>
      <c r="D45" s="84">
        <v>3.9486666666666663E-2</v>
      </c>
    </row>
    <row r="46" spans="1:4" x14ac:dyDescent="0.2">
      <c r="A46" s="83">
        <v>2</v>
      </c>
      <c r="B46" t="s">
        <v>126</v>
      </c>
      <c r="C46" s="11">
        <v>3.3333333333333335</v>
      </c>
      <c r="D46" s="84">
        <v>3.8886666666666667E-2</v>
      </c>
    </row>
    <row r="47" spans="1:4" x14ac:dyDescent="0.2">
      <c r="A47" s="83">
        <v>2</v>
      </c>
      <c r="B47" t="s">
        <v>127</v>
      </c>
      <c r="C47" s="11">
        <v>3.3333333333333335</v>
      </c>
      <c r="D47" s="84">
        <v>4.2156666666666669E-2</v>
      </c>
    </row>
    <row r="48" spans="1:4" x14ac:dyDescent="0.2">
      <c r="A48" s="83">
        <v>2</v>
      </c>
      <c r="B48" t="s">
        <v>128</v>
      </c>
      <c r="C48" s="11">
        <v>3.3333333333333335</v>
      </c>
      <c r="D48" s="84">
        <v>3.4526666666666664E-2</v>
      </c>
    </row>
    <row r="49" spans="1:4" x14ac:dyDescent="0.2">
      <c r="A49" s="83">
        <v>2</v>
      </c>
      <c r="B49" t="s">
        <v>129</v>
      </c>
      <c r="C49" s="11">
        <v>3.3333333333333335</v>
      </c>
      <c r="D49" s="84">
        <v>4.2216666666666666E-2</v>
      </c>
    </row>
    <row r="50" spans="1:4" x14ac:dyDescent="0.2">
      <c r="A50" s="83">
        <v>2</v>
      </c>
      <c r="B50" t="s">
        <v>130</v>
      </c>
      <c r="C50" s="11">
        <v>500</v>
      </c>
      <c r="D50" s="84">
        <v>5.0073600000000003</v>
      </c>
    </row>
    <row r="51" spans="1:4" x14ac:dyDescent="0.2">
      <c r="A51" s="83">
        <v>2</v>
      </c>
      <c r="B51" t="s">
        <v>131</v>
      </c>
      <c r="C51" s="11">
        <v>500</v>
      </c>
      <c r="D51" s="84">
        <v>4.9061399999999997</v>
      </c>
    </row>
    <row r="52" spans="1:4" x14ac:dyDescent="0.2">
      <c r="A52" s="83">
        <v>2</v>
      </c>
      <c r="B52" t="s">
        <v>132</v>
      </c>
      <c r="C52" s="11">
        <v>500</v>
      </c>
      <c r="D52" s="84">
        <v>5.9575699999999996</v>
      </c>
    </row>
    <row r="53" spans="1:4" x14ac:dyDescent="0.2">
      <c r="A53" s="83">
        <v>2</v>
      </c>
      <c r="B53" t="s">
        <v>133</v>
      </c>
      <c r="C53" s="11">
        <v>500</v>
      </c>
      <c r="D53" s="84">
        <v>5.5577100000000002</v>
      </c>
    </row>
    <row r="54" spans="1:4" x14ac:dyDescent="0.2">
      <c r="A54" s="83">
        <v>2</v>
      </c>
      <c r="B54" t="s">
        <v>134</v>
      </c>
      <c r="C54" s="11">
        <v>500</v>
      </c>
      <c r="D54" s="84">
        <v>4.5067200000000005</v>
      </c>
    </row>
    <row r="55" spans="1:4" x14ac:dyDescent="0.2">
      <c r="A55" s="83">
        <v>2</v>
      </c>
      <c r="B55" t="s">
        <v>135</v>
      </c>
      <c r="C55" s="11">
        <v>900</v>
      </c>
      <c r="D55" s="84">
        <v>9.5465600000000013</v>
      </c>
    </row>
    <row r="56" spans="1:4" x14ac:dyDescent="0.2">
      <c r="A56" s="83">
        <v>2</v>
      </c>
      <c r="B56" t="s">
        <v>136</v>
      </c>
      <c r="C56" s="11">
        <v>900</v>
      </c>
      <c r="D56" s="84">
        <v>10.717870000000001</v>
      </c>
    </row>
    <row r="57" spans="1:4" x14ac:dyDescent="0.2">
      <c r="A57" s="83">
        <v>2</v>
      </c>
      <c r="B57" t="s">
        <v>137</v>
      </c>
      <c r="C57" s="11">
        <v>900</v>
      </c>
      <c r="D57" s="84">
        <v>8.0158699999999996</v>
      </c>
    </row>
    <row r="58" spans="1:4" x14ac:dyDescent="0.2">
      <c r="A58" s="83">
        <v>2</v>
      </c>
      <c r="B58" t="s">
        <v>138</v>
      </c>
      <c r="C58" s="11">
        <v>900</v>
      </c>
      <c r="D58" s="84">
        <v>9.9073000000000011</v>
      </c>
    </row>
    <row r="59" spans="1:4" x14ac:dyDescent="0.2">
      <c r="A59" s="83">
        <v>2</v>
      </c>
      <c r="B59" t="s">
        <v>139</v>
      </c>
      <c r="C59" s="11">
        <v>900</v>
      </c>
      <c r="D59" s="84">
        <v>8.2863400000000009</v>
      </c>
    </row>
    <row r="60" spans="1:4" x14ac:dyDescent="0.2">
      <c r="A60" s="83"/>
      <c r="B60"/>
      <c r="C60" s="11"/>
      <c r="D60" s="84"/>
    </row>
    <row r="61" spans="1:4" x14ac:dyDescent="0.2">
      <c r="A61" s="83">
        <v>3</v>
      </c>
      <c r="B61" t="s">
        <v>140</v>
      </c>
      <c r="C61" s="11">
        <v>0</v>
      </c>
      <c r="D61" s="84">
        <v>6.4799999999999996E-3</v>
      </c>
    </row>
    <row r="62" spans="1:4" x14ac:dyDescent="0.2">
      <c r="A62" s="83">
        <v>3</v>
      </c>
      <c r="B62" t="s">
        <v>141</v>
      </c>
      <c r="C62" s="11">
        <v>1</v>
      </c>
      <c r="D62" s="84">
        <v>1.7310000000000002E-2</v>
      </c>
    </row>
    <row r="63" spans="1:4" x14ac:dyDescent="0.2">
      <c r="A63" s="83">
        <v>3</v>
      </c>
      <c r="B63" t="s">
        <v>142</v>
      </c>
      <c r="C63" s="11">
        <v>3.3333333333333335</v>
      </c>
      <c r="D63" s="84">
        <v>4.5436666666666653E-2</v>
      </c>
    </row>
    <row r="64" spans="1:4" x14ac:dyDescent="0.2">
      <c r="A64" s="83">
        <v>3</v>
      </c>
      <c r="B64" t="s">
        <v>143</v>
      </c>
      <c r="C64" s="11">
        <v>10</v>
      </c>
      <c r="D64" s="84">
        <v>0.11397000000000002</v>
      </c>
    </row>
    <row r="65" spans="1:4" x14ac:dyDescent="0.2">
      <c r="A65" s="83">
        <v>3</v>
      </c>
      <c r="B65" t="s">
        <v>144</v>
      </c>
      <c r="C65" s="11">
        <v>33.333333333333336</v>
      </c>
      <c r="D65" s="84">
        <v>0.31653000000000003</v>
      </c>
    </row>
    <row r="66" spans="1:4" x14ac:dyDescent="0.2">
      <c r="A66" s="83">
        <v>3</v>
      </c>
      <c r="B66" t="s">
        <v>145</v>
      </c>
      <c r="C66" s="11">
        <v>100</v>
      </c>
      <c r="D66" s="84">
        <v>0.91625000000000001</v>
      </c>
    </row>
    <row r="67" spans="1:4" x14ac:dyDescent="0.2">
      <c r="A67" s="83">
        <v>3</v>
      </c>
      <c r="B67" t="s">
        <v>146</v>
      </c>
      <c r="C67" s="11">
        <v>333.33333333333331</v>
      </c>
      <c r="D67" s="84">
        <v>3.1397533333333327</v>
      </c>
    </row>
    <row r="68" spans="1:4" x14ac:dyDescent="0.2">
      <c r="A68" s="83">
        <v>3</v>
      </c>
      <c r="B68" t="s">
        <v>147</v>
      </c>
      <c r="C68" s="11">
        <v>1000</v>
      </c>
      <c r="D68" s="84">
        <v>10.907830000000002</v>
      </c>
    </row>
    <row r="69" spans="1:4" x14ac:dyDescent="0.2">
      <c r="A69" s="83">
        <v>3</v>
      </c>
      <c r="B69" t="s">
        <v>148</v>
      </c>
      <c r="C69" s="11">
        <v>1</v>
      </c>
      <c r="D69" s="84">
        <v>1.67E-2</v>
      </c>
    </row>
    <row r="70" spans="1:4" x14ac:dyDescent="0.2">
      <c r="A70" s="83">
        <v>3</v>
      </c>
      <c r="B70" t="s">
        <v>149</v>
      </c>
      <c r="C70" s="11">
        <v>1</v>
      </c>
      <c r="D70" s="84">
        <v>1.9029999999999998E-2</v>
      </c>
    </row>
    <row r="71" spans="1:4" x14ac:dyDescent="0.2">
      <c r="A71" s="83">
        <v>3</v>
      </c>
      <c r="B71" t="s">
        <v>150</v>
      </c>
      <c r="C71" s="11">
        <v>1</v>
      </c>
      <c r="D71" s="84">
        <v>1.6250000000000001E-2</v>
      </c>
    </row>
    <row r="72" spans="1:4" x14ac:dyDescent="0.2">
      <c r="A72" s="83">
        <v>3</v>
      </c>
      <c r="B72" t="s">
        <v>151</v>
      </c>
      <c r="C72" s="11">
        <v>1</v>
      </c>
      <c r="D72" s="84">
        <v>1.7149999999999999E-2</v>
      </c>
    </row>
    <row r="73" spans="1:4" x14ac:dyDescent="0.2">
      <c r="A73" s="83">
        <v>3</v>
      </c>
      <c r="B73" t="s">
        <v>152</v>
      </c>
      <c r="C73" s="11">
        <v>1</v>
      </c>
      <c r="D73" s="84">
        <v>1.6489999999999998E-2</v>
      </c>
    </row>
    <row r="74" spans="1:4" x14ac:dyDescent="0.2">
      <c r="A74" s="83">
        <v>3</v>
      </c>
      <c r="B74" t="s">
        <v>153</v>
      </c>
      <c r="C74" s="11">
        <v>3.3333333333333335</v>
      </c>
      <c r="D74" s="84">
        <v>4.7453333333333327E-2</v>
      </c>
    </row>
    <row r="75" spans="1:4" x14ac:dyDescent="0.2">
      <c r="A75" s="83">
        <v>3</v>
      </c>
      <c r="B75" t="s">
        <v>154</v>
      </c>
      <c r="C75" s="11">
        <v>3.3333333333333335</v>
      </c>
      <c r="D75" s="84">
        <v>4.3479999999999998E-2</v>
      </c>
    </row>
    <row r="76" spans="1:4" x14ac:dyDescent="0.2">
      <c r="A76" s="83">
        <v>3</v>
      </c>
      <c r="B76" t="s">
        <v>155</v>
      </c>
      <c r="C76" s="11">
        <v>3.3333333333333335</v>
      </c>
      <c r="D76" s="84">
        <v>3.6946666666666669E-2</v>
      </c>
    </row>
    <row r="77" spans="1:4" x14ac:dyDescent="0.2">
      <c r="A77" s="83">
        <v>3</v>
      </c>
      <c r="B77" t="s">
        <v>156</v>
      </c>
      <c r="C77" s="11">
        <v>3.3333333333333335</v>
      </c>
      <c r="D77" s="84">
        <v>3.9733333333333329E-2</v>
      </c>
    </row>
    <row r="78" spans="1:4" x14ac:dyDescent="0.2">
      <c r="A78" s="83">
        <v>3</v>
      </c>
      <c r="B78" t="s">
        <v>157</v>
      </c>
      <c r="C78" s="11">
        <v>3.3333333333333335</v>
      </c>
      <c r="D78" s="84">
        <v>4.4593333333333339E-2</v>
      </c>
    </row>
    <row r="79" spans="1:4" x14ac:dyDescent="0.2">
      <c r="A79" s="83">
        <v>3</v>
      </c>
      <c r="B79" t="s">
        <v>158</v>
      </c>
      <c r="C79" s="11">
        <v>500</v>
      </c>
      <c r="D79" s="84">
        <v>5.3566300000000009</v>
      </c>
    </row>
    <row r="80" spans="1:4" x14ac:dyDescent="0.2">
      <c r="A80" s="83">
        <v>3</v>
      </c>
      <c r="B80" t="s">
        <v>159</v>
      </c>
      <c r="C80" s="11">
        <v>500</v>
      </c>
      <c r="D80" s="84">
        <v>5.0071000000000003</v>
      </c>
    </row>
    <row r="81" spans="1:4" x14ac:dyDescent="0.2">
      <c r="A81" s="83">
        <v>3</v>
      </c>
      <c r="B81" t="s">
        <v>160</v>
      </c>
      <c r="C81" s="11">
        <v>500</v>
      </c>
      <c r="D81" s="84">
        <v>4.8062999999999994</v>
      </c>
    </row>
    <row r="82" spans="1:4" x14ac:dyDescent="0.2">
      <c r="A82" s="83">
        <v>3</v>
      </c>
      <c r="B82" t="s">
        <v>161</v>
      </c>
      <c r="C82" s="11">
        <v>500</v>
      </c>
      <c r="D82" s="84">
        <v>4.7563699999999995</v>
      </c>
    </row>
    <row r="83" spans="1:4" x14ac:dyDescent="0.2">
      <c r="A83" s="83">
        <v>3</v>
      </c>
      <c r="B83" t="s">
        <v>162</v>
      </c>
      <c r="C83" s="11">
        <v>500</v>
      </c>
      <c r="D83" s="84">
        <v>5.4577099999999996</v>
      </c>
    </row>
    <row r="84" spans="1:4" x14ac:dyDescent="0.2">
      <c r="A84" s="83">
        <v>3</v>
      </c>
      <c r="B84" t="s">
        <v>163</v>
      </c>
      <c r="C84" s="11">
        <v>900</v>
      </c>
      <c r="D84" s="84">
        <v>10.087800000000001</v>
      </c>
    </row>
    <row r="85" spans="1:4" x14ac:dyDescent="0.2">
      <c r="A85" s="83">
        <v>3</v>
      </c>
      <c r="B85" t="s">
        <v>164</v>
      </c>
      <c r="C85" s="11">
        <v>900</v>
      </c>
      <c r="D85" s="84">
        <v>9.6370100000000001</v>
      </c>
    </row>
    <row r="86" spans="1:4" x14ac:dyDescent="0.2">
      <c r="A86" s="83">
        <v>3</v>
      </c>
      <c r="B86" t="s">
        <v>165</v>
      </c>
      <c r="C86" s="11">
        <v>900</v>
      </c>
      <c r="D86" s="84">
        <v>10.087980000000002</v>
      </c>
    </row>
    <row r="87" spans="1:4" x14ac:dyDescent="0.2">
      <c r="A87" s="83">
        <v>3</v>
      </c>
      <c r="B87" t="s">
        <v>166</v>
      </c>
      <c r="C87" s="11">
        <v>900</v>
      </c>
      <c r="D87" s="84">
        <v>10.086780000000001</v>
      </c>
    </row>
    <row r="88" spans="1:4" x14ac:dyDescent="0.2">
      <c r="A88" s="83">
        <v>3</v>
      </c>
      <c r="B88" t="s">
        <v>167</v>
      </c>
      <c r="C88" s="11">
        <v>900</v>
      </c>
      <c r="D88" s="84">
        <v>8.1957700000000013</v>
      </c>
    </row>
    <row r="89" spans="1:4" x14ac:dyDescent="0.2">
      <c r="A89" s="6">
        <v>2</v>
      </c>
      <c r="B89" s="7" t="s">
        <v>15</v>
      </c>
      <c r="C89" s="8">
        <v>1.5</v>
      </c>
      <c r="D89" s="9">
        <v>1.8759000000000001E-2</v>
      </c>
    </row>
    <row r="90" spans="1:4" x14ac:dyDescent="0.2">
      <c r="A90" s="6">
        <v>2</v>
      </c>
      <c r="B90" s="7" t="s">
        <v>16</v>
      </c>
      <c r="C90" s="8">
        <v>1.5</v>
      </c>
      <c r="D90" s="9">
        <v>1.7108000000000002E-2</v>
      </c>
    </row>
    <row r="91" spans="1:4" x14ac:dyDescent="0.2">
      <c r="A91" s="6">
        <v>2</v>
      </c>
      <c r="B91" s="7" t="s">
        <v>17</v>
      </c>
      <c r="C91" s="8">
        <v>1.5</v>
      </c>
      <c r="D91" s="9">
        <v>1.3338000000000003E-2</v>
      </c>
    </row>
    <row r="92" spans="1:4" x14ac:dyDescent="0.2">
      <c r="A92" s="6">
        <v>2</v>
      </c>
      <c r="B92" s="7" t="s">
        <v>18</v>
      </c>
      <c r="C92" s="8">
        <v>1.5</v>
      </c>
      <c r="D92" s="9">
        <v>2.0722000000000001E-2</v>
      </c>
    </row>
    <row r="93" spans="1:4" x14ac:dyDescent="0.2">
      <c r="A93" s="6">
        <v>2</v>
      </c>
      <c r="B93" s="7" t="s">
        <v>19</v>
      </c>
      <c r="C93" s="8">
        <v>75</v>
      </c>
      <c r="D93" s="9">
        <v>0.6027840000000001</v>
      </c>
    </row>
    <row r="94" spans="1:4" x14ac:dyDescent="0.2">
      <c r="A94" s="6">
        <v>2</v>
      </c>
      <c r="B94" s="7" t="s">
        <v>20</v>
      </c>
      <c r="C94" s="8">
        <v>75</v>
      </c>
      <c r="D94" s="9">
        <v>0.89995099999999995</v>
      </c>
    </row>
    <row r="95" spans="1:4" x14ac:dyDescent="0.2">
      <c r="A95" s="6">
        <v>2</v>
      </c>
      <c r="B95" s="7" t="s">
        <v>21</v>
      </c>
      <c r="C95" s="8">
        <v>75</v>
      </c>
      <c r="D95" s="9">
        <v>0.75894000000000006</v>
      </c>
    </row>
    <row r="96" spans="1:4" x14ac:dyDescent="0.2">
      <c r="A96" s="6">
        <v>2</v>
      </c>
      <c r="B96" s="7" t="s">
        <v>22</v>
      </c>
      <c r="C96" s="8">
        <v>75</v>
      </c>
      <c r="D96" s="9">
        <v>0.97810700000000006</v>
      </c>
    </row>
    <row r="97" spans="1:4" x14ac:dyDescent="0.2">
      <c r="A97" s="6">
        <v>2</v>
      </c>
      <c r="B97" s="7" t="s">
        <v>23</v>
      </c>
      <c r="C97" s="8">
        <v>75</v>
      </c>
      <c r="D97" s="9">
        <v>0.69668300000000005</v>
      </c>
    </row>
    <row r="98" spans="1:4" x14ac:dyDescent="0.2">
      <c r="A98" s="6">
        <v>2</v>
      </c>
      <c r="B98" s="7" t="s">
        <v>24</v>
      </c>
      <c r="C98" s="8">
        <v>200</v>
      </c>
      <c r="D98" s="9">
        <v>1.8323239999999998</v>
      </c>
    </row>
    <row r="99" spans="1:4" x14ac:dyDescent="0.2">
      <c r="A99" s="6">
        <v>2</v>
      </c>
      <c r="B99" s="7" t="s">
        <v>25</v>
      </c>
      <c r="C99" s="8">
        <v>200</v>
      </c>
      <c r="D99" s="9">
        <v>2.3324470000000002</v>
      </c>
    </row>
    <row r="100" spans="1:4" x14ac:dyDescent="0.2">
      <c r="A100" s="6">
        <v>2</v>
      </c>
      <c r="B100" s="7" t="s">
        <v>26</v>
      </c>
      <c r="C100" s="8">
        <v>200</v>
      </c>
      <c r="D100" s="9">
        <v>2.3947430000000001</v>
      </c>
    </row>
    <row r="101" spans="1:4" x14ac:dyDescent="0.2">
      <c r="A101" s="6">
        <v>2</v>
      </c>
      <c r="B101" s="7" t="s">
        <v>27</v>
      </c>
      <c r="C101" s="8">
        <v>200</v>
      </c>
      <c r="D101" s="9">
        <v>2.4568699999999999</v>
      </c>
    </row>
    <row r="102" spans="1:4" x14ac:dyDescent="0.2">
      <c r="A102" s="6">
        <v>2</v>
      </c>
      <c r="B102" s="7" t="s">
        <v>28</v>
      </c>
      <c r="C102" s="8">
        <v>200</v>
      </c>
      <c r="D102" s="9">
        <v>1.6868410000000003</v>
      </c>
    </row>
    <row r="103" spans="1:4" x14ac:dyDescent="0.2">
      <c r="A103" s="6">
        <v>3</v>
      </c>
      <c r="B103" s="7" t="s">
        <v>4</v>
      </c>
      <c r="C103" s="8">
        <v>0</v>
      </c>
      <c r="D103" s="9">
        <v>3.5040000000000002E-3</v>
      </c>
    </row>
    <row r="104" spans="1:4" x14ac:dyDescent="0.2">
      <c r="A104" s="6">
        <v>3</v>
      </c>
      <c r="B104" s="7" t="s">
        <v>5</v>
      </c>
      <c r="C104" s="8">
        <v>1</v>
      </c>
      <c r="D104" s="9">
        <v>1.5472000000000003E-2</v>
      </c>
    </row>
    <row r="105" spans="1:4" x14ac:dyDescent="0.2">
      <c r="A105" s="6">
        <v>3</v>
      </c>
      <c r="B105" s="7" t="s">
        <v>6</v>
      </c>
      <c r="C105" s="8">
        <v>2</v>
      </c>
      <c r="D105" s="9">
        <v>3.5648000000000006E-2</v>
      </c>
    </row>
    <row r="106" spans="1:4" x14ac:dyDescent="0.2">
      <c r="A106" s="6">
        <v>3</v>
      </c>
      <c r="B106" s="7" t="s">
        <v>7</v>
      </c>
      <c r="C106" s="8">
        <v>4</v>
      </c>
      <c r="D106" s="9">
        <v>5.9472000000000004E-2</v>
      </c>
    </row>
    <row r="107" spans="1:4" x14ac:dyDescent="0.2">
      <c r="A107" s="6">
        <v>3</v>
      </c>
      <c r="B107" s="7" t="s">
        <v>8</v>
      </c>
      <c r="C107" s="8">
        <v>8</v>
      </c>
      <c r="D107" s="9">
        <v>8.027200000000001E-2</v>
      </c>
    </row>
    <row r="108" spans="1:4" x14ac:dyDescent="0.2">
      <c r="A108" s="6">
        <v>3</v>
      </c>
      <c r="B108" s="7" t="s">
        <v>9</v>
      </c>
      <c r="C108" s="8">
        <v>16</v>
      </c>
      <c r="D108" s="9">
        <v>0.207536</v>
      </c>
    </row>
    <row r="109" spans="1:4" x14ac:dyDescent="0.2">
      <c r="A109" s="6">
        <v>3</v>
      </c>
      <c r="B109" s="7" t="s">
        <v>10</v>
      </c>
      <c r="C109" s="8">
        <v>32</v>
      </c>
      <c r="D109" s="9">
        <v>0.51088000000000011</v>
      </c>
    </row>
    <row r="110" spans="1:4" x14ac:dyDescent="0.2">
      <c r="A110" s="6">
        <v>3</v>
      </c>
      <c r="B110" s="7" t="s">
        <v>11</v>
      </c>
      <c r="C110" s="8">
        <v>64</v>
      </c>
      <c r="D110" s="9">
        <v>1.003072</v>
      </c>
    </row>
    <row r="111" spans="1:4" x14ac:dyDescent="0.2">
      <c r="A111" s="6">
        <v>3</v>
      </c>
      <c r="B111" s="7" t="s">
        <v>12</v>
      </c>
      <c r="C111" s="8">
        <v>128</v>
      </c>
      <c r="D111" s="9">
        <v>1.461392</v>
      </c>
    </row>
    <row r="112" spans="1:4" x14ac:dyDescent="0.2">
      <c r="A112" s="6">
        <v>3</v>
      </c>
      <c r="B112" s="7" t="s">
        <v>13</v>
      </c>
      <c r="C112" s="8">
        <v>256</v>
      </c>
      <c r="D112" s="9">
        <v>3.3785120000000002</v>
      </c>
    </row>
    <row r="113" spans="1:4" x14ac:dyDescent="0.2">
      <c r="A113" s="6">
        <v>3</v>
      </c>
      <c r="B113" s="7" t="s">
        <v>14</v>
      </c>
      <c r="C113" s="8">
        <v>1.5</v>
      </c>
      <c r="D113" s="9">
        <v>2.1312000000000001E-2</v>
      </c>
    </row>
    <row r="114" spans="1:4" x14ac:dyDescent="0.2">
      <c r="A114" s="6">
        <v>3</v>
      </c>
      <c r="B114" s="7" t="s">
        <v>15</v>
      </c>
      <c r="C114" s="8">
        <v>1.5</v>
      </c>
      <c r="D114" s="9">
        <v>2.1600000000000005E-2</v>
      </c>
    </row>
    <row r="115" spans="1:4" x14ac:dyDescent="0.2">
      <c r="A115" s="6">
        <v>3</v>
      </c>
      <c r="B115" s="7" t="s">
        <v>16</v>
      </c>
      <c r="C115" s="8">
        <v>1.5</v>
      </c>
      <c r="D115" s="9">
        <v>1.9728000000000002E-2</v>
      </c>
    </row>
    <row r="116" spans="1:4" x14ac:dyDescent="0.2">
      <c r="A116" s="6">
        <v>3</v>
      </c>
      <c r="B116" s="7" t="s">
        <v>17</v>
      </c>
      <c r="C116" s="8">
        <v>1.5</v>
      </c>
      <c r="D116" s="9">
        <v>1.9040000000000001E-2</v>
      </c>
    </row>
    <row r="117" spans="1:4" x14ac:dyDescent="0.2">
      <c r="A117" s="6">
        <v>3</v>
      </c>
      <c r="B117" s="7" t="s">
        <v>18</v>
      </c>
      <c r="C117" s="8">
        <v>1.5</v>
      </c>
      <c r="D117" s="9">
        <v>2.1824000000000003E-2</v>
      </c>
    </row>
    <row r="118" spans="1:4" x14ac:dyDescent="0.2">
      <c r="A118" s="6">
        <v>3</v>
      </c>
      <c r="B118" s="7" t="s">
        <v>19</v>
      </c>
      <c r="C118" s="8">
        <v>75</v>
      </c>
      <c r="D118" s="9">
        <v>1.174992</v>
      </c>
    </row>
    <row r="119" spans="1:4" x14ac:dyDescent="0.2">
      <c r="A119" s="6">
        <v>3</v>
      </c>
      <c r="B119" s="7" t="s">
        <v>20</v>
      </c>
      <c r="C119" s="8">
        <v>75</v>
      </c>
      <c r="D119" s="9">
        <v>1.0202560000000001</v>
      </c>
    </row>
    <row r="120" spans="1:4" x14ac:dyDescent="0.2">
      <c r="A120" s="6">
        <v>3</v>
      </c>
      <c r="B120" s="7" t="s">
        <v>21</v>
      </c>
      <c r="C120" s="8">
        <v>75</v>
      </c>
      <c r="D120" s="9">
        <v>0.92484799999999989</v>
      </c>
    </row>
    <row r="121" spans="1:4" x14ac:dyDescent="0.2">
      <c r="A121" s="6">
        <v>3</v>
      </c>
      <c r="B121" s="7" t="s">
        <v>22</v>
      </c>
      <c r="C121" s="8">
        <v>75</v>
      </c>
      <c r="D121" s="9">
        <v>1.1356799999999998</v>
      </c>
    </row>
    <row r="122" spans="1:4" x14ac:dyDescent="0.2">
      <c r="A122" s="6">
        <v>3</v>
      </c>
      <c r="B122" s="7" t="s">
        <v>23</v>
      </c>
      <c r="C122" s="8">
        <v>75</v>
      </c>
      <c r="D122" s="9">
        <v>1.1748799999999999</v>
      </c>
    </row>
    <row r="123" spans="1:4" x14ac:dyDescent="0.2">
      <c r="A123" s="6">
        <v>3</v>
      </c>
      <c r="B123" s="7" t="s">
        <v>24</v>
      </c>
      <c r="C123" s="8">
        <v>200</v>
      </c>
      <c r="D123" s="9">
        <v>2.408976</v>
      </c>
    </row>
    <row r="124" spans="1:4" x14ac:dyDescent="0.2">
      <c r="A124" s="6">
        <v>3</v>
      </c>
      <c r="B124" s="7" t="s">
        <v>25</v>
      </c>
      <c r="C124" s="8">
        <v>200</v>
      </c>
      <c r="D124" s="9">
        <v>2.1275200000000001</v>
      </c>
    </row>
    <row r="125" spans="1:4" x14ac:dyDescent="0.2">
      <c r="A125" s="6">
        <v>3</v>
      </c>
      <c r="B125" s="7" t="s">
        <v>26</v>
      </c>
      <c r="C125" s="8">
        <v>200</v>
      </c>
      <c r="D125" s="9">
        <v>2.5375200000000002</v>
      </c>
    </row>
    <row r="126" spans="1:4" x14ac:dyDescent="0.2">
      <c r="A126" s="6">
        <v>3</v>
      </c>
      <c r="B126" s="7" t="s">
        <v>27</v>
      </c>
      <c r="C126" s="8">
        <v>200</v>
      </c>
      <c r="D126" s="9">
        <v>2.4607840000000003</v>
      </c>
    </row>
    <row r="127" spans="1:4" x14ac:dyDescent="0.2">
      <c r="A127" s="6">
        <v>3</v>
      </c>
      <c r="B127" s="7" t="s">
        <v>28</v>
      </c>
      <c r="C127" s="8">
        <v>200</v>
      </c>
      <c r="D127" s="9">
        <v>3.0749599999999999</v>
      </c>
    </row>
    <row r="128" spans="1:4" x14ac:dyDescent="0.2">
      <c r="A128" s="6">
        <v>3</v>
      </c>
      <c r="B128" s="7" t="s">
        <v>4</v>
      </c>
      <c r="C128" s="8">
        <v>0</v>
      </c>
      <c r="D128" s="9">
        <v>3.0720000000000001E-3</v>
      </c>
    </row>
    <row r="129" spans="1:4" x14ac:dyDescent="0.2">
      <c r="A129" s="6">
        <v>3</v>
      </c>
      <c r="B129" s="7" t="s">
        <v>5</v>
      </c>
      <c r="C129" s="8">
        <v>1</v>
      </c>
      <c r="D129" s="9">
        <v>1.8656000000000002E-2</v>
      </c>
    </row>
    <row r="130" spans="1:4" x14ac:dyDescent="0.2">
      <c r="A130" s="6">
        <v>3</v>
      </c>
      <c r="B130" s="7" t="s">
        <v>6</v>
      </c>
      <c r="C130" s="8">
        <v>2</v>
      </c>
      <c r="D130" s="9">
        <v>3.1136000000000004E-2</v>
      </c>
    </row>
    <row r="131" spans="1:4" x14ac:dyDescent="0.2">
      <c r="A131" s="6">
        <v>3</v>
      </c>
      <c r="B131" s="7" t="s">
        <v>7</v>
      </c>
      <c r="C131" s="8">
        <v>4</v>
      </c>
      <c r="D131" s="9">
        <v>5.136000000000001E-2</v>
      </c>
    </row>
    <row r="132" spans="1:4" x14ac:dyDescent="0.2">
      <c r="A132" s="6">
        <v>3</v>
      </c>
      <c r="B132" s="7" t="s">
        <v>8</v>
      </c>
      <c r="C132" s="8">
        <v>8</v>
      </c>
      <c r="D132" s="9">
        <v>0.10628800000000001</v>
      </c>
    </row>
    <row r="133" spans="1:4" x14ac:dyDescent="0.2">
      <c r="A133" s="6">
        <v>3</v>
      </c>
      <c r="B133" s="7" t="s">
        <v>9</v>
      </c>
      <c r="C133" s="8">
        <v>16</v>
      </c>
      <c r="D133" s="9">
        <v>0.178704</v>
      </c>
    </row>
    <row r="134" spans="1:4" x14ac:dyDescent="0.2">
      <c r="A134" s="6">
        <v>3</v>
      </c>
      <c r="B134" s="7" t="s">
        <v>10</v>
      </c>
      <c r="C134" s="8">
        <v>32</v>
      </c>
      <c r="D134" s="9">
        <v>0.40398400000000012</v>
      </c>
    </row>
    <row r="135" spans="1:4" x14ac:dyDescent="0.2">
      <c r="A135" s="6">
        <v>3</v>
      </c>
      <c r="B135" s="7" t="s">
        <v>11</v>
      </c>
      <c r="C135" s="8">
        <v>64</v>
      </c>
      <c r="D135" s="9">
        <v>1.0105920000000002</v>
      </c>
    </row>
    <row r="136" spans="1:4" x14ac:dyDescent="0.2">
      <c r="A136" s="6">
        <v>3</v>
      </c>
      <c r="B136" s="7" t="s">
        <v>12</v>
      </c>
      <c r="C136" s="8">
        <v>128</v>
      </c>
      <c r="D136" s="9">
        <v>1.2319199999999999</v>
      </c>
    </row>
    <row r="137" spans="1:4" x14ac:dyDescent="0.2">
      <c r="A137" s="6">
        <v>3</v>
      </c>
      <c r="B137" s="7" t="s">
        <v>13</v>
      </c>
      <c r="C137" s="8">
        <v>256</v>
      </c>
      <c r="D137" s="9">
        <v>2.5256480000000003</v>
      </c>
    </row>
    <row r="138" spans="1:4" x14ac:dyDescent="0.2">
      <c r="A138" s="6">
        <v>3</v>
      </c>
      <c r="B138" s="7" t="s">
        <v>14</v>
      </c>
      <c r="C138" s="8">
        <v>1.5</v>
      </c>
      <c r="D138" s="9">
        <v>1.7936000000000004E-2</v>
      </c>
    </row>
    <row r="139" spans="1:4" x14ac:dyDescent="0.2">
      <c r="A139" s="6">
        <v>3</v>
      </c>
      <c r="B139" s="7" t="s">
        <v>15</v>
      </c>
      <c r="C139" s="8">
        <v>1.5</v>
      </c>
      <c r="D139" s="9">
        <v>2.7056000000000004E-2</v>
      </c>
    </row>
    <row r="140" spans="1:4" x14ac:dyDescent="0.2">
      <c r="A140" s="6">
        <v>3</v>
      </c>
      <c r="B140" s="7" t="s">
        <v>16</v>
      </c>
      <c r="C140" s="8">
        <v>1.5</v>
      </c>
      <c r="D140" s="9">
        <v>1.8064000000000004E-2</v>
      </c>
    </row>
    <row r="141" spans="1:4" x14ac:dyDescent="0.2">
      <c r="A141" s="6">
        <v>3</v>
      </c>
      <c r="B141" s="7" t="s">
        <v>17</v>
      </c>
      <c r="C141" s="8">
        <v>1.5</v>
      </c>
      <c r="D141" s="9">
        <v>2.0224000000000006E-2</v>
      </c>
    </row>
    <row r="142" spans="1:4" x14ac:dyDescent="0.2">
      <c r="A142" s="6">
        <v>3</v>
      </c>
      <c r="B142" s="7" t="s">
        <v>18</v>
      </c>
      <c r="C142" s="8">
        <v>1.5</v>
      </c>
      <c r="D142" s="9">
        <v>1.6768000000000002E-2</v>
      </c>
    </row>
    <row r="143" spans="1:4" x14ac:dyDescent="0.2">
      <c r="A143" s="6">
        <v>3</v>
      </c>
      <c r="B143" s="7" t="s">
        <v>19</v>
      </c>
      <c r="C143" s="8">
        <v>75</v>
      </c>
      <c r="D143" s="9">
        <v>1.0786880000000001</v>
      </c>
    </row>
    <row r="144" spans="1:4" x14ac:dyDescent="0.2">
      <c r="A144" s="6">
        <v>3</v>
      </c>
      <c r="B144" s="7" t="s">
        <v>20</v>
      </c>
      <c r="C144" s="8">
        <v>75</v>
      </c>
      <c r="D144" s="9">
        <v>0.85670400000000013</v>
      </c>
    </row>
    <row r="145" spans="1:4" x14ac:dyDescent="0.2">
      <c r="A145" s="6">
        <v>3</v>
      </c>
      <c r="B145" s="7" t="s">
        <v>21</v>
      </c>
      <c r="C145" s="8">
        <v>75</v>
      </c>
      <c r="D145" s="9">
        <v>1.174992</v>
      </c>
    </row>
    <row r="146" spans="1:4" x14ac:dyDescent="0.2">
      <c r="A146" s="6">
        <v>3</v>
      </c>
      <c r="B146" s="7" t="s">
        <v>22</v>
      </c>
      <c r="C146" s="8">
        <v>75</v>
      </c>
      <c r="D146" s="9">
        <v>0.86667200000000022</v>
      </c>
    </row>
    <row r="147" spans="1:4" x14ac:dyDescent="0.2">
      <c r="A147" s="6">
        <v>3</v>
      </c>
      <c r="B147" s="7" t="s">
        <v>23</v>
      </c>
      <c r="C147" s="8">
        <v>75</v>
      </c>
      <c r="D147" s="9">
        <v>0.79969599999999996</v>
      </c>
    </row>
    <row r="148" spans="1:4" x14ac:dyDescent="0.2">
      <c r="A148" s="2">
        <v>3</v>
      </c>
      <c r="B148" s="3" t="s">
        <v>24</v>
      </c>
      <c r="C148" s="4">
        <v>200</v>
      </c>
      <c r="D148" s="5">
        <v>2.1786399999999997</v>
      </c>
    </row>
    <row r="149" spans="1:4" x14ac:dyDescent="0.2">
      <c r="A149" s="2">
        <v>3</v>
      </c>
      <c r="B149" s="3" t="s">
        <v>25</v>
      </c>
      <c r="C149" s="4">
        <v>200</v>
      </c>
      <c r="D149" s="5">
        <v>3.0243679999999999</v>
      </c>
    </row>
    <row r="150" spans="1:4" x14ac:dyDescent="0.2">
      <c r="A150" s="2">
        <v>3</v>
      </c>
      <c r="B150" s="3" t="s">
        <v>26</v>
      </c>
      <c r="C150" s="4">
        <v>200</v>
      </c>
      <c r="D150" s="5">
        <v>2.8443040000000006</v>
      </c>
    </row>
    <row r="151" spans="1:4" x14ac:dyDescent="0.2">
      <c r="A151" s="2">
        <v>3</v>
      </c>
      <c r="B151" s="3" t="s">
        <v>27</v>
      </c>
      <c r="C151" s="4">
        <v>200</v>
      </c>
      <c r="D151" s="5">
        <v>2.2554879999999997</v>
      </c>
    </row>
    <row r="152" spans="1:4" x14ac:dyDescent="0.2">
      <c r="A152" s="2">
        <v>3</v>
      </c>
      <c r="B152" s="3" t="s">
        <v>28</v>
      </c>
      <c r="C152" s="4">
        <v>200</v>
      </c>
      <c r="D152" s="5">
        <v>2.947152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9B9A-3C28-AB4C-A114-C7D39AD3EBF7}">
  <sheetPr>
    <pageSetUpPr fitToPage="1"/>
  </sheetPr>
  <dimension ref="A1:O88"/>
  <sheetViews>
    <sheetView workbookViewId="0">
      <selection activeCell="D62" sqref="D62"/>
    </sheetView>
  </sheetViews>
  <sheetFormatPr baseColWidth="10" defaultRowHeight="16" x14ac:dyDescent="0.2"/>
  <cols>
    <col min="1" max="1" width="14.1640625" style="4" customWidth="1"/>
    <col min="2" max="2" width="11.5" style="95" customWidth="1"/>
    <col min="3" max="3" width="12" style="98" customWidth="1"/>
    <col min="4" max="4" width="9.83203125" style="20" customWidth="1"/>
    <col min="5" max="6" width="13.83203125" style="20" customWidth="1"/>
    <col min="7" max="7" width="8.33203125" style="20" customWidth="1"/>
    <col min="8" max="9" width="10.83203125" style="20" hidden="1" customWidth="1"/>
    <col min="10" max="11" width="12.33203125" style="20" hidden="1" customWidth="1"/>
    <col min="12" max="12" width="9.1640625" style="20" customWidth="1"/>
    <col min="13" max="13" width="9.33203125" style="20" customWidth="1"/>
    <col min="14" max="14" width="12.5" style="19" hidden="1" customWidth="1"/>
    <col min="15" max="15" width="15.1640625" style="19" hidden="1" customWidth="1"/>
    <col min="16" max="16384" width="10.83203125" style="4"/>
  </cols>
  <sheetData>
    <row r="1" spans="1:15" s="82" customFormat="1" ht="24" x14ac:dyDescent="0.2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79" customFormat="1" x14ac:dyDescent="0.2">
      <c r="A2" s="79" t="s">
        <v>29</v>
      </c>
      <c r="B2" s="85" t="s">
        <v>82</v>
      </c>
      <c r="C2" s="96"/>
      <c r="D2" s="81"/>
      <c r="E2" s="81"/>
      <c r="F2" s="81"/>
      <c r="G2" s="81"/>
      <c r="H2" s="81"/>
      <c r="I2" s="81"/>
      <c r="J2" s="81"/>
      <c r="K2" s="81"/>
      <c r="L2" s="81"/>
      <c r="M2" s="80"/>
      <c r="N2" s="80"/>
    </row>
    <row r="3" spans="1:15" x14ac:dyDescent="0.2">
      <c r="A3" s="136" t="s">
        <v>81</v>
      </c>
      <c r="B3" s="137"/>
      <c r="C3" s="97"/>
      <c r="D3" s="78">
        <v>1</v>
      </c>
      <c r="F3" s="20" t="s">
        <v>80</v>
      </c>
      <c r="L3" s="24"/>
      <c r="M3" s="19"/>
      <c r="N3" s="77"/>
      <c r="O3" s="4"/>
    </row>
    <row r="4" spans="1:15" x14ac:dyDescent="0.2">
      <c r="A4" s="138" t="s">
        <v>79</v>
      </c>
      <c r="B4" s="139"/>
      <c r="G4" s="4"/>
      <c r="L4" s="24"/>
      <c r="M4" s="19"/>
      <c r="N4" s="77"/>
      <c r="O4" s="4"/>
    </row>
    <row r="5" spans="1:15" s="3" customFormat="1" x14ac:dyDescent="0.2">
      <c r="A5" s="76" t="s">
        <v>78</v>
      </c>
      <c r="B5" s="86" t="s">
        <v>2</v>
      </c>
      <c r="C5" s="99" t="s">
        <v>77</v>
      </c>
      <c r="D5" s="75" t="s">
        <v>76</v>
      </c>
      <c r="E5" s="73" t="s">
        <v>75</v>
      </c>
      <c r="F5" s="73" t="s">
        <v>74</v>
      </c>
      <c r="G5" s="74" t="s">
        <v>73</v>
      </c>
      <c r="H5" s="73" t="s">
        <v>72</v>
      </c>
      <c r="I5" s="73" t="s">
        <v>71</v>
      </c>
      <c r="J5" s="73" t="s">
        <v>70</v>
      </c>
      <c r="K5" s="73" t="s">
        <v>69</v>
      </c>
      <c r="L5" s="73" t="s">
        <v>68</v>
      </c>
      <c r="M5" s="72" t="s">
        <v>67</v>
      </c>
      <c r="N5" s="71" t="s">
        <v>66</v>
      </c>
      <c r="O5" s="70" t="s">
        <v>65</v>
      </c>
    </row>
    <row r="6" spans="1:15" x14ac:dyDescent="0.2">
      <c r="A6" s="62" t="str">
        <f>Data!B3</f>
        <v>CAL00-D1</v>
      </c>
      <c r="B6" s="87">
        <f>Data!C3</f>
        <v>0</v>
      </c>
      <c r="C6" s="61">
        <f>Data!D3</f>
        <v>6.9300000000000004E-3</v>
      </c>
      <c r="D6" s="60" t="s">
        <v>30</v>
      </c>
      <c r="E6" s="5">
        <f t="shared" ref="E6:E25" si="0">$B$28+($B$29*(B6-$A$28))</f>
        <v>1.0287619123167266E-2</v>
      </c>
      <c r="F6" s="20">
        <f t="shared" ref="F6:F25" si="1">IF(C6&gt;0,(C6-$B$30)/$B$29,"")</f>
        <v>-0.34294846270665824</v>
      </c>
      <c r="G6" s="10">
        <f>IF($D6="Y",MAX(G7:G15),"")</f>
        <v>501.31730769230774</v>
      </c>
      <c r="H6" s="44">
        <f t="shared" ref="H6:H25" si="2">IF($D6="Y",B6*G6,"")</f>
        <v>0</v>
      </c>
      <c r="I6" s="44">
        <f t="shared" ref="I6:I25" si="3">IF($D6="Y",C6*G6,"")</f>
        <v>3.4741289423076926</v>
      </c>
      <c r="J6" s="44">
        <f t="shared" ref="J6:J25" si="4">IF($D6="Y",B6*C6*G6,"")</f>
        <v>0</v>
      </c>
      <c r="K6" s="44">
        <f t="shared" ref="K6:K25" si="5">IF($D6="Y",(B6^2)*G6,"")</f>
        <v>0</v>
      </c>
      <c r="L6" s="20">
        <f t="shared" ref="L6:L25" si="6">C6-E6</f>
        <v>-3.3576191231672655E-3</v>
      </c>
      <c r="M6" s="24"/>
      <c r="N6" s="44">
        <f t="shared" ref="N6:N25" si="7">IF($D6="Y",(E6-C6)^2,"")</f>
        <v>1.1273606176258516E-5</v>
      </c>
      <c r="O6" s="58">
        <f t="shared" ref="O6:O25" si="8">IF($D6="Y",N6*G6,"")</f>
        <v>5.6516538962652916E-3</v>
      </c>
    </row>
    <row r="7" spans="1:15" x14ac:dyDescent="0.2">
      <c r="A7" s="62" t="str">
        <f>Data!B4</f>
        <v>CAL01-D1</v>
      </c>
      <c r="B7" s="87">
        <f>Data!C4</f>
        <v>1</v>
      </c>
      <c r="C7" s="61">
        <f>Data!D4</f>
        <v>1.976E-2</v>
      </c>
      <c r="D7" s="60" t="s">
        <v>30</v>
      </c>
      <c r="E7" s="5">
        <f t="shared" si="0"/>
        <v>2.0078067217519022E-2</v>
      </c>
      <c r="F7" s="20">
        <f t="shared" si="1"/>
        <v>0.96751249641959514</v>
      </c>
      <c r="G7" s="10">
        <f t="shared" ref="G7:G15" si="9">IF($D7="Y",(MAX($C$6:$C$15)/(C7))^$D$3,"")</f>
        <v>501.31730769230774</v>
      </c>
      <c r="H7" s="44">
        <f t="shared" si="2"/>
        <v>501.31730769230774</v>
      </c>
      <c r="I7" s="44">
        <f t="shared" si="3"/>
        <v>9.9060300000000012</v>
      </c>
      <c r="J7" s="44">
        <f t="shared" si="4"/>
        <v>9.9060300000000012</v>
      </c>
      <c r="K7" s="44">
        <f t="shared" si="5"/>
        <v>501.31730769230774</v>
      </c>
      <c r="L7" s="20">
        <f t="shared" si="6"/>
        <v>-3.1806721751902189E-4</v>
      </c>
      <c r="M7" s="59">
        <f t="shared" ref="M7:M15" si="10">L7/E7</f>
        <v>-1.5841525684379316E-2</v>
      </c>
      <c r="N7" s="44">
        <f t="shared" si="7"/>
        <v>1.0116675486029279E-7</v>
      </c>
      <c r="O7" s="58">
        <f t="shared" si="8"/>
        <v>5.0716645174529666E-5</v>
      </c>
    </row>
    <row r="8" spans="1:15" x14ac:dyDescent="0.2">
      <c r="A8" s="62" t="str">
        <f>Data!B5</f>
        <v>CAL03-D1</v>
      </c>
      <c r="B8" s="87">
        <f>Data!C5</f>
        <v>3.3333333333333335</v>
      </c>
      <c r="C8" s="61">
        <f>Data!D5</f>
        <v>4.3346666666666665E-2</v>
      </c>
      <c r="D8" s="60" t="s">
        <v>30</v>
      </c>
      <c r="E8" s="5">
        <f t="shared" si="0"/>
        <v>4.2922446104339783E-2</v>
      </c>
      <c r="F8" s="20">
        <f t="shared" si="1"/>
        <v>3.3766633789286544</v>
      </c>
      <c r="G8" s="10">
        <f t="shared" si="9"/>
        <v>228.53037526914798</v>
      </c>
      <c r="H8" s="44">
        <f t="shared" si="2"/>
        <v>761.76791756382659</v>
      </c>
      <c r="I8" s="44">
        <f t="shared" si="3"/>
        <v>9.9060300000000012</v>
      </c>
      <c r="J8" s="44">
        <f t="shared" si="4"/>
        <v>33.020100000000006</v>
      </c>
      <c r="K8" s="44">
        <f t="shared" si="5"/>
        <v>2539.2263918794224</v>
      </c>
      <c r="L8" s="20">
        <f t="shared" si="6"/>
        <v>4.2422056232688243E-4</v>
      </c>
      <c r="M8" s="59">
        <f t="shared" si="10"/>
        <v>9.8834200011725451E-3</v>
      </c>
      <c r="N8" s="44">
        <f t="shared" si="7"/>
        <v>1.7996308550093634E-7</v>
      </c>
      <c r="O8" s="58">
        <f t="shared" si="8"/>
        <v>4.1127031464122744E-5</v>
      </c>
    </row>
    <row r="9" spans="1:15" x14ac:dyDescent="0.2">
      <c r="A9" s="62" t="str">
        <f>Data!B6</f>
        <v>CAL04-D1</v>
      </c>
      <c r="B9" s="87">
        <f>Data!C6</f>
        <v>10</v>
      </c>
      <c r="C9" s="61">
        <f>Data!D6</f>
        <v>0.12411</v>
      </c>
      <c r="D9" s="60" t="s">
        <v>30</v>
      </c>
      <c r="E9" s="5">
        <f t="shared" si="0"/>
        <v>0.10819210006668481</v>
      </c>
      <c r="F9" s="20">
        <f t="shared" si="1"/>
        <v>11.625860203732499</v>
      </c>
      <c r="G9" s="10">
        <f t="shared" si="9"/>
        <v>79.816533720087037</v>
      </c>
      <c r="H9" s="44">
        <f t="shared" si="2"/>
        <v>798.16533720087034</v>
      </c>
      <c r="I9" s="44">
        <f t="shared" si="3"/>
        <v>9.9060300000000012</v>
      </c>
      <c r="J9" s="44">
        <f t="shared" si="4"/>
        <v>99.060300000000012</v>
      </c>
      <c r="K9" s="44">
        <f t="shared" si="5"/>
        <v>7981.6533720087036</v>
      </c>
      <c r="L9" s="20">
        <f t="shared" si="6"/>
        <v>1.5917899933315188E-2</v>
      </c>
      <c r="M9" s="59">
        <f t="shared" si="10"/>
        <v>0.14712626821647884</v>
      </c>
      <c r="N9" s="44">
        <f t="shared" si="7"/>
        <v>2.5337953828703569E-4</v>
      </c>
      <c r="O9" s="58">
        <f t="shared" si="8"/>
        <v>2.0223876461667269E-2</v>
      </c>
    </row>
    <row r="10" spans="1:15" x14ac:dyDescent="0.2">
      <c r="A10" s="62" t="str">
        <f>Data!B7</f>
        <v>CAL05-D1</v>
      </c>
      <c r="B10" s="87">
        <f>Data!C7</f>
        <v>33.333333333333336</v>
      </c>
      <c r="C10" s="61">
        <f>Data!D7</f>
        <v>0.35286666666666672</v>
      </c>
      <c r="D10" s="60" t="s">
        <v>31</v>
      </c>
      <c r="E10" s="5">
        <f t="shared" si="0"/>
        <v>0.33663588893489244</v>
      </c>
      <c r="F10" s="20">
        <f t="shared" si="1"/>
        <v>34.991150991458511</v>
      </c>
      <c r="G10" s="10">
        <f t="shared" si="9"/>
        <v>28.073011524655204</v>
      </c>
      <c r="H10" s="44">
        <f t="shared" si="2"/>
        <v>935.76705082184014</v>
      </c>
      <c r="I10" s="44">
        <f t="shared" si="3"/>
        <v>9.9060300000000012</v>
      </c>
      <c r="J10" s="44">
        <f t="shared" si="4"/>
        <v>330.20100000000002</v>
      </c>
      <c r="K10" s="44">
        <f t="shared" si="5"/>
        <v>31192.235027394676</v>
      </c>
      <c r="L10" s="20">
        <f t="shared" si="6"/>
        <v>1.6230777731774282E-2</v>
      </c>
      <c r="M10" s="59">
        <f t="shared" si="10"/>
        <v>4.8214638620760426E-2</v>
      </c>
      <c r="N10" s="44">
        <f t="shared" si="7"/>
        <v>2.6343814577825991E-4</v>
      </c>
      <c r="O10" s="58">
        <f t="shared" si="8"/>
        <v>7.3955021024668883E-3</v>
      </c>
    </row>
    <row r="11" spans="1:15" x14ac:dyDescent="0.2">
      <c r="A11" s="62" t="str">
        <f>Data!B8</f>
        <v>CAL06-D1</v>
      </c>
      <c r="B11" s="87">
        <f>Data!C8</f>
        <v>100</v>
      </c>
      <c r="C11" s="61">
        <f>Data!D8</f>
        <v>1.0363100000000001</v>
      </c>
      <c r="D11" s="60" t="s">
        <v>30</v>
      </c>
      <c r="E11" s="5">
        <f t="shared" si="0"/>
        <v>0.98933242855834269</v>
      </c>
      <c r="F11" s="20">
        <f t="shared" si="1"/>
        <v>104.79830657278693</v>
      </c>
      <c r="G11" s="10">
        <f t="shared" si="9"/>
        <v>9.5589447173143185</v>
      </c>
      <c r="H11" s="44">
        <f t="shared" si="2"/>
        <v>955.89447173143185</v>
      </c>
      <c r="I11" s="44">
        <f t="shared" si="3"/>
        <v>9.9060300000000012</v>
      </c>
      <c r="J11" s="44">
        <f t="shared" si="4"/>
        <v>990.60300000000018</v>
      </c>
      <c r="K11" s="44">
        <f t="shared" si="5"/>
        <v>95589.447173143184</v>
      </c>
      <c r="L11" s="20">
        <f t="shared" si="6"/>
        <v>4.6977571441657373E-2</v>
      </c>
      <c r="M11" s="59">
        <f t="shared" si="10"/>
        <v>4.7484111594434636E-2</v>
      </c>
      <c r="N11" s="44">
        <f t="shared" si="7"/>
        <v>2.2068922185560225E-3</v>
      </c>
      <c r="O11" s="58">
        <f t="shared" si="8"/>
        <v>2.1095560714248167E-2</v>
      </c>
    </row>
    <row r="12" spans="1:15" x14ac:dyDescent="0.2">
      <c r="A12" s="62" t="str">
        <f>Data!B9</f>
        <v>CAL07-D1</v>
      </c>
      <c r="B12" s="87">
        <f>Data!C9</f>
        <v>333.33333333333331</v>
      </c>
      <c r="C12" s="61">
        <f>Data!D9</f>
        <v>3.10609</v>
      </c>
      <c r="D12" s="60" t="s">
        <v>30</v>
      </c>
      <c r="E12" s="5">
        <f t="shared" si="0"/>
        <v>3.2737703172404187</v>
      </c>
      <c r="F12" s="20">
        <f t="shared" si="1"/>
        <v>316.20640353150378</v>
      </c>
      <c r="G12" s="10">
        <f t="shared" si="9"/>
        <v>3.1892282580350217</v>
      </c>
      <c r="H12" s="44">
        <f t="shared" si="2"/>
        <v>1063.0760860116739</v>
      </c>
      <c r="I12" s="44">
        <f t="shared" si="3"/>
        <v>9.9060300000000012</v>
      </c>
      <c r="J12" s="44">
        <f t="shared" si="4"/>
        <v>3302.0099999999998</v>
      </c>
      <c r="K12" s="44">
        <f t="shared" si="5"/>
        <v>354358.69533722458</v>
      </c>
      <c r="L12" s="20">
        <f t="shared" si="6"/>
        <v>-0.16768031724041865</v>
      </c>
      <c r="M12" s="59">
        <f t="shared" si="10"/>
        <v>-5.1219328478047464E-2</v>
      </c>
      <c r="N12" s="44">
        <f t="shared" si="7"/>
        <v>2.8116688789847442E-2</v>
      </c>
      <c r="O12" s="58">
        <f t="shared" si="8"/>
        <v>8.9670538410957984E-2</v>
      </c>
    </row>
    <row r="13" spans="1:15" x14ac:dyDescent="0.2">
      <c r="A13" s="62" t="str">
        <f>Data!B10</f>
        <v>CAL08-D1</v>
      </c>
      <c r="B13" s="87">
        <f>Data!C10</f>
        <v>1000</v>
      </c>
      <c r="C13" s="61">
        <f>Data!D10</f>
        <v>9.9060300000000012</v>
      </c>
      <c r="D13" s="60" t="s">
        <v>30</v>
      </c>
      <c r="E13" s="5">
        <f t="shared" si="0"/>
        <v>9.8007357134749231</v>
      </c>
      <c r="F13" s="20">
        <f t="shared" si="1"/>
        <v>1010.7547974832557</v>
      </c>
      <c r="G13" s="10">
        <f t="shared" si="9"/>
        <v>1</v>
      </c>
      <c r="H13" s="44">
        <f t="shared" si="2"/>
        <v>1000</v>
      </c>
      <c r="I13" s="44">
        <f t="shared" si="3"/>
        <v>9.9060300000000012</v>
      </c>
      <c r="J13" s="44">
        <f t="shared" si="4"/>
        <v>9906.0300000000007</v>
      </c>
      <c r="K13" s="44">
        <f t="shared" si="5"/>
        <v>1000000</v>
      </c>
      <c r="L13" s="20">
        <f t="shared" si="6"/>
        <v>0.10529428652507811</v>
      </c>
      <c r="M13" s="59">
        <f t="shared" si="10"/>
        <v>1.0743508406242417E-2</v>
      </c>
      <c r="N13" s="44">
        <f t="shared" si="7"/>
        <v>1.1086886774825245E-2</v>
      </c>
      <c r="O13" s="58">
        <f t="shared" si="8"/>
        <v>1.1086886774825245E-2</v>
      </c>
    </row>
    <row r="14" spans="1:15" x14ac:dyDescent="0.2">
      <c r="A14" s="62"/>
      <c r="B14" s="87"/>
      <c r="C14" s="61"/>
      <c r="D14" s="60" t="s">
        <v>43</v>
      </c>
      <c r="E14" s="5">
        <f t="shared" si="0"/>
        <v>1.0287619123167266E-2</v>
      </c>
      <c r="F14" s="20" t="str">
        <f t="shared" si="1"/>
        <v/>
      </c>
      <c r="G14" s="10" t="str">
        <f t="shared" si="9"/>
        <v/>
      </c>
      <c r="H14" s="44" t="str">
        <f t="shared" si="2"/>
        <v/>
      </c>
      <c r="I14" s="44" t="str">
        <f t="shared" si="3"/>
        <v/>
      </c>
      <c r="J14" s="44" t="str">
        <f t="shared" si="4"/>
        <v/>
      </c>
      <c r="K14" s="44" t="str">
        <f t="shared" si="5"/>
        <v/>
      </c>
      <c r="L14" s="20">
        <f t="shared" si="6"/>
        <v>-1.0287619123167266E-2</v>
      </c>
      <c r="M14" s="59">
        <f t="shared" si="10"/>
        <v>-1</v>
      </c>
      <c r="N14" s="44" t="str">
        <f t="shared" si="7"/>
        <v/>
      </c>
      <c r="O14" s="58" t="str">
        <f t="shared" si="8"/>
        <v/>
      </c>
    </row>
    <row r="15" spans="1:15" x14ac:dyDescent="0.2">
      <c r="A15" s="62"/>
      <c r="B15" s="87"/>
      <c r="C15" s="61"/>
      <c r="D15" s="55" t="s">
        <v>43</v>
      </c>
      <c r="E15" s="54">
        <f t="shared" si="0"/>
        <v>1.0287619123167266E-2</v>
      </c>
      <c r="F15" s="40" t="str">
        <f t="shared" si="1"/>
        <v/>
      </c>
      <c r="G15" s="53" t="str">
        <f t="shared" si="9"/>
        <v/>
      </c>
      <c r="H15" s="51" t="str">
        <f t="shared" si="2"/>
        <v/>
      </c>
      <c r="I15" s="51" t="str">
        <f t="shared" si="3"/>
        <v/>
      </c>
      <c r="J15" s="51" t="str">
        <f t="shared" si="4"/>
        <v/>
      </c>
      <c r="K15" s="51" t="str">
        <f t="shared" si="5"/>
        <v/>
      </c>
      <c r="L15" s="40">
        <f t="shared" si="6"/>
        <v>-1.0287619123167266E-2</v>
      </c>
      <c r="M15" s="52">
        <f t="shared" si="10"/>
        <v>-1</v>
      </c>
      <c r="N15" s="51" t="str">
        <f t="shared" si="7"/>
        <v/>
      </c>
      <c r="O15" s="50" t="str">
        <f t="shared" si="8"/>
        <v/>
      </c>
    </row>
    <row r="16" spans="1:15" x14ac:dyDescent="0.2">
      <c r="A16" s="69"/>
      <c r="B16" s="87"/>
      <c r="C16" s="61"/>
      <c r="D16" s="68" t="s">
        <v>43</v>
      </c>
      <c r="E16" s="67">
        <f t="shared" si="0"/>
        <v>1.0287619123167266E-2</v>
      </c>
      <c r="F16" s="64" t="str">
        <f t="shared" si="1"/>
        <v/>
      </c>
      <c r="G16" s="66" t="str">
        <f>IF($D16="Y",MAX(G17:G25),"")</f>
        <v/>
      </c>
      <c r="H16" s="65" t="str">
        <f t="shared" si="2"/>
        <v/>
      </c>
      <c r="I16" s="65" t="str">
        <f t="shared" si="3"/>
        <v/>
      </c>
      <c r="J16" s="65" t="str">
        <f t="shared" si="4"/>
        <v/>
      </c>
      <c r="K16" s="65" t="str">
        <f t="shared" si="5"/>
        <v/>
      </c>
      <c r="L16" s="64">
        <f t="shared" si="6"/>
        <v>-1.0287619123167266E-2</v>
      </c>
      <c r="M16" s="63"/>
      <c r="N16" s="44" t="str">
        <f t="shared" si="7"/>
        <v/>
      </c>
      <c r="O16" s="58" t="str">
        <f t="shared" si="8"/>
        <v/>
      </c>
    </row>
    <row r="17" spans="1:15" x14ac:dyDescent="0.2">
      <c r="A17" s="62"/>
      <c r="B17" s="87"/>
      <c r="C17" s="61"/>
      <c r="D17" s="60" t="s">
        <v>43</v>
      </c>
      <c r="E17" s="5">
        <f t="shared" si="0"/>
        <v>1.0287619123167266E-2</v>
      </c>
      <c r="F17" s="20" t="str">
        <f t="shared" si="1"/>
        <v/>
      </c>
      <c r="G17" s="10" t="str">
        <f t="shared" ref="G17:G25" si="11">IF($D17="Y",(MAX($C$6:$C$15)/(C17))^$D$3,"")</f>
        <v/>
      </c>
      <c r="H17" s="44" t="str">
        <f t="shared" si="2"/>
        <v/>
      </c>
      <c r="I17" s="44" t="str">
        <f t="shared" si="3"/>
        <v/>
      </c>
      <c r="J17" s="44" t="str">
        <f t="shared" si="4"/>
        <v/>
      </c>
      <c r="K17" s="44" t="str">
        <f t="shared" si="5"/>
        <v/>
      </c>
      <c r="L17" s="20">
        <f t="shared" si="6"/>
        <v>-1.0287619123167266E-2</v>
      </c>
      <c r="M17" s="59">
        <f t="shared" ref="M17:M25" si="12">L17/E17</f>
        <v>-1</v>
      </c>
      <c r="N17" s="44" t="str">
        <f t="shared" si="7"/>
        <v/>
      </c>
      <c r="O17" s="58" t="str">
        <f t="shared" si="8"/>
        <v/>
      </c>
    </row>
    <row r="18" spans="1:15" x14ac:dyDescent="0.2">
      <c r="A18" s="62"/>
      <c r="B18" s="87"/>
      <c r="C18" s="61"/>
      <c r="D18" s="60" t="s">
        <v>43</v>
      </c>
      <c r="E18" s="5">
        <f t="shared" si="0"/>
        <v>1.0287619123167266E-2</v>
      </c>
      <c r="F18" s="20" t="str">
        <f t="shared" si="1"/>
        <v/>
      </c>
      <c r="G18" s="10" t="str">
        <f t="shared" si="11"/>
        <v/>
      </c>
      <c r="H18" s="44" t="str">
        <f t="shared" si="2"/>
        <v/>
      </c>
      <c r="I18" s="44" t="str">
        <f t="shared" si="3"/>
        <v/>
      </c>
      <c r="J18" s="44" t="str">
        <f t="shared" si="4"/>
        <v/>
      </c>
      <c r="K18" s="44" t="str">
        <f t="shared" si="5"/>
        <v/>
      </c>
      <c r="L18" s="20">
        <f t="shared" si="6"/>
        <v>-1.0287619123167266E-2</v>
      </c>
      <c r="M18" s="59">
        <f t="shared" si="12"/>
        <v>-1</v>
      </c>
      <c r="N18" s="44" t="str">
        <f t="shared" si="7"/>
        <v/>
      </c>
      <c r="O18" s="58" t="str">
        <f t="shared" si="8"/>
        <v/>
      </c>
    </row>
    <row r="19" spans="1:15" x14ac:dyDescent="0.2">
      <c r="A19" s="62"/>
      <c r="B19" s="87"/>
      <c r="C19" s="61"/>
      <c r="D19" s="60" t="s">
        <v>43</v>
      </c>
      <c r="E19" s="5">
        <f t="shared" si="0"/>
        <v>1.0287619123167266E-2</v>
      </c>
      <c r="F19" s="20" t="str">
        <f t="shared" si="1"/>
        <v/>
      </c>
      <c r="G19" s="10" t="str">
        <f t="shared" si="11"/>
        <v/>
      </c>
      <c r="H19" s="44" t="str">
        <f t="shared" si="2"/>
        <v/>
      </c>
      <c r="I19" s="44" t="str">
        <f t="shared" si="3"/>
        <v/>
      </c>
      <c r="J19" s="44" t="str">
        <f t="shared" si="4"/>
        <v/>
      </c>
      <c r="K19" s="44" t="str">
        <f t="shared" si="5"/>
        <v/>
      </c>
      <c r="L19" s="20">
        <f t="shared" si="6"/>
        <v>-1.0287619123167266E-2</v>
      </c>
      <c r="M19" s="59">
        <f t="shared" si="12"/>
        <v>-1</v>
      </c>
      <c r="N19" s="44" t="str">
        <f t="shared" si="7"/>
        <v/>
      </c>
      <c r="O19" s="58" t="str">
        <f t="shared" si="8"/>
        <v/>
      </c>
    </row>
    <row r="20" spans="1:15" x14ac:dyDescent="0.2">
      <c r="A20" s="62"/>
      <c r="B20" s="87"/>
      <c r="C20" s="61"/>
      <c r="D20" s="60" t="s">
        <v>43</v>
      </c>
      <c r="E20" s="5">
        <f t="shared" si="0"/>
        <v>1.0287619123167266E-2</v>
      </c>
      <c r="F20" s="20" t="str">
        <f t="shared" si="1"/>
        <v/>
      </c>
      <c r="G20" s="10" t="str">
        <f t="shared" si="11"/>
        <v/>
      </c>
      <c r="H20" s="44" t="str">
        <f t="shared" si="2"/>
        <v/>
      </c>
      <c r="I20" s="44" t="str">
        <f t="shared" si="3"/>
        <v/>
      </c>
      <c r="J20" s="44" t="str">
        <f t="shared" si="4"/>
        <v/>
      </c>
      <c r="K20" s="44" t="str">
        <f t="shared" si="5"/>
        <v/>
      </c>
      <c r="L20" s="20">
        <f t="shared" si="6"/>
        <v>-1.0287619123167266E-2</v>
      </c>
      <c r="M20" s="59">
        <f t="shared" si="12"/>
        <v>-1</v>
      </c>
      <c r="N20" s="44" t="str">
        <f t="shared" si="7"/>
        <v/>
      </c>
      <c r="O20" s="58" t="str">
        <f t="shared" si="8"/>
        <v/>
      </c>
    </row>
    <row r="21" spans="1:15" x14ac:dyDescent="0.2">
      <c r="A21" s="62"/>
      <c r="B21" s="87"/>
      <c r="C21" s="61"/>
      <c r="D21" s="60" t="s">
        <v>43</v>
      </c>
      <c r="E21" s="5">
        <f t="shared" si="0"/>
        <v>1.0287619123167266E-2</v>
      </c>
      <c r="F21" s="20" t="str">
        <f t="shared" si="1"/>
        <v/>
      </c>
      <c r="G21" s="10" t="str">
        <f t="shared" si="11"/>
        <v/>
      </c>
      <c r="H21" s="44" t="str">
        <f t="shared" si="2"/>
        <v/>
      </c>
      <c r="I21" s="44" t="str">
        <f t="shared" si="3"/>
        <v/>
      </c>
      <c r="J21" s="44" t="str">
        <f t="shared" si="4"/>
        <v/>
      </c>
      <c r="K21" s="44" t="str">
        <f t="shared" si="5"/>
        <v/>
      </c>
      <c r="L21" s="20">
        <f t="shared" si="6"/>
        <v>-1.0287619123167266E-2</v>
      </c>
      <c r="M21" s="59">
        <f t="shared" si="12"/>
        <v>-1</v>
      </c>
      <c r="N21" s="44" t="str">
        <f t="shared" si="7"/>
        <v/>
      </c>
      <c r="O21" s="58" t="str">
        <f t="shared" si="8"/>
        <v/>
      </c>
    </row>
    <row r="22" spans="1:15" x14ac:dyDescent="0.2">
      <c r="A22" s="62"/>
      <c r="B22" s="87"/>
      <c r="C22" s="61"/>
      <c r="D22" s="60" t="s">
        <v>43</v>
      </c>
      <c r="E22" s="5">
        <f t="shared" si="0"/>
        <v>1.0287619123167266E-2</v>
      </c>
      <c r="F22" s="20" t="str">
        <f t="shared" si="1"/>
        <v/>
      </c>
      <c r="G22" s="10" t="str">
        <f t="shared" si="11"/>
        <v/>
      </c>
      <c r="H22" s="44" t="str">
        <f t="shared" si="2"/>
        <v/>
      </c>
      <c r="I22" s="44" t="str">
        <f t="shared" si="3"/>
        <v/>
      </c>
      <c r="J22" s="44" t="str">
        <f t="shared" si="4"/>
        <v/>
      </c>
      <c r="K22" s="44" t="str">
        <f t="shared" si="5"/>
        <v/>
      </c>
      <c r="L22" s="20">
        <f t="shared" si="6"/>
        <v>-1.0287619123167266E-2</v>
      </c>
      <c r="M22" s="59">
        <f t="shared" si="12"/>
        <v>-1</v>
      </c>
      <c r="N22" s="44" t="str">
        <f t="shared" si="7"/>
        <v/>
      </c>
      <c r="O22" s="58" t="str">
        <f t="shared" si="8"/>
        <v/>
      </c>
    </row>
    <row r="23" spans="1:15" x14ac:dyDescent="0.2">
      <c r="A23" s="62"/>
      <c r="B23" s="87"/>
      <c r="C23" s="61"/>
      <c r="D23" s="60" t="s">
        <v>43</v>
      </c>
      <c r="E23" s="5">
        <f t="shared" si="0"/>
        <v>1.0287619123167266E-2</v>
      </c>
      <c r="F23" s="20" t="str">
        <f t="shared" si="1"/>
        <v/>
      </c>
      <c r="G23" s="10" t="str">
        <f t="shared" si="11"/>
        <v/>
      </c>
      <c r="H23" s="44" t="str">
        <f t="shared" si="2"/>
        <v/>
      </c>
      <c r="I23" s="44" t="str">
        <f t="shared" si="3"/>
        <v/>
      </c>
      <c r="J23" s="44" t="str">
        <f t="shared" si="4"/>
        <v/>
      </c>
      <c r="K23" s="44" t="str">
        <f t="shared" si="5"/>
        <v/>
      </c>
      <c r="L23" s="20">
        <f t="shared" si="6"/>
        <v>-1.0287619123167266E-2</v>
      </c>
      <c r="M23" s="59">
        <f t="shared" si="12"/>
        <v>-1</v>
      </c>
      <c r="N23" s="44" t="str">
        <f t="shared" si="7"/>
        <v/>
      </c>
      <c r="O23" s="58" t="str">
        <f t="shared" si="8"/>
        <v/>
      </c>
    </row>
    <row r="24" spans="1:15" x14ac:dyDescent="0.2">
      <c r="A24" s="62"/>
      <c r="B24" s="87"/>
      <c r="C24" s="61"/>
      <c r="D24" s="60" t="s">
        <v>43</v>
      </c>
      <c r="E24" s="5">
        <f t="shared" si="0"/>
        <v>1.0287619123167266E-2</v>
      </c>
      <c r="F24" s="20" t="str">
        <f t="shared" si="1"/>
        <v/>
      </c>
      <c r="G24" s="10" t="str">
        <f t="shared" si="11"/>
        <v/>
      </c>
      <c r="H24" s="44" t="str">
        <f t="shared" si="2"/>
        <v/>
      </c>
      <c r="I24" s="44" t="str">
        <f t="shared" si="3"/>
        <v/>
      </c>
      <c r="J24" s="44" t="str">
        <f t="shared" si="4"/>
        <v/>
      </c>
      <c r="K24" s="44" t="str">
        <f t="shared" si="5"/>
        <v/>
      </c>
      <c r="L24" s="20">
        <f t="shared" si="6"/>
        <v>-1.0287619123167266E-2</v>
      </c>
      <c r="M24" s="59">
        <f t="shared" si="12"/>
        <v>-1</v>
      </c>
      <c r="N24" s="44" t="str">
        <f t="shared" si="7"/>
        <v/>
      </c>
      <c r="O24" s="58" t="str">
        <f t="shared" si="8"/>
        <v/>
      </c>
    </row>
    <row r="25" spans="1:15" x14ac:dyDescent="0.2">
      <c r="A25" s="57"/>
      <c r="B25" s="88"/>
      <c r="C25" s="56"/>
      <c r="D25" s="55" t="s">
        <v>43</v>
      </c>
      <c r="E25" s="54">
        <f t="shared" si="0"/>
        <v>1.0287619123167266E-2</v>
      </c>
      <c r="F25" s="40" t="str">
        <f t="shared" si="1"/>
        <v/>
      </c>
      <c r="G25" s="53" t="str">
        <f t="shared" si="11"/>
        <v/>
      </c>
      <c r="H25" s="51" t="str">
        <f t="shared" si="2"/>
        <v/>
      </c>
      <c r="I25" s="51" t="str">
        <f t="shared" si="3"/>
        <v/>
      </c>
      <c r="J25" s="51" t="str">
        <f t="shared" si="4"/>
        <v/>
      </c>
      <c r="K25" s="51" t="str">
        <f t="shared" si="5"/>
        <v/>
      </c>
      <c r="L25" s="40">
        <f t="shared" si="6"/>
        <v>-1.0287619123167266E-2</v>
      </c>
      <c r="M25" s="52">
        <f t="shared" si="12"/>
        <v>-1</v>
      </c>
      <c r="N25" s="51" t="str">
        <f t="shared" si="7"/>
        <v/>
      </c>
      <c r="O25" s="50" t="str">
        <f t="shared" si="8"/>
        <v/>
      </c>
    </row>
    <row r="27" spans="1:15" x14ac:dyDescent="0.2">
      <c r="A27" s="49" t="s">
        <v>32</v>
      </c>
      <c r="B27" s="89" t="s">
        <v>33</v>
      </c>
      <c r="C27" s="100"/>
      <c r="D27" s="48"/>
      <c r="E27" s="48"/>
      <c r="F27" s="48"/>
      <c r="G27" s="48" t="s">
        <v>64</v>
      </c>
      <c r="H27" s="48" t="s">
        <v>63</v>
      </c>
      <c r="I27" s="48" t="s">
        <v>62</v>
      </c>
      <c r="J27" s="48" t="s">
        <v>61</v>
      </c>
      <c r="K27" s="47" t="s">
        <v>60</v>
      </c>
      <c r="L27" s="48"/>
      <c r="M27" s="47"/>
      <c r="N27" s="46" t="s">
        <v>59</v>
      </c>
      <c r="O27" s="46" t="s">
        <v>58</v>
      </c>
    </row>
    <row r="28" spans="1:15" x14ac:dyDescent="0.2">
      <c r="A28" s="45">
        <f>H28/(G28)</f>
        <v>4.4470550890824132</v>
      </c>
      <c r="B28" s="90">
        <f>I28/G28</f>
        <v>5.3826281145551449E-2</v>
      </c>
      <c r="C28" s="101" t="s">
        <v>34</v>
      </c>
      <c r="G28" s="20">
        <f>SUM(G6:G25)</f>
        <v>1352.802708873855</v>
      </c>
      <c r="H28" s="20">
        <f>SUM(H6:H25)</f>
        <v>6015.9881710219506</v>
      </c>
      <c r="I28" s="20">
        <f>SUM(I6:I25)</f>
        <v>72.816338942307709</v>
      </c>
      <c r="J28" s="20">
        <f>SUM(J6:J25)</f>
        <v>14670.830430000002</v>
      </c>
      <c r="K28" s="24">
        <f>SUM(K6:K25)</f>
        <v>1492162.574609343</v>
      </c>
      <c r="M28" s="24"/>
      <c r="N28" s="44">
        <f>SQRT(SUM(N6:N25))</f>
        <v>0.20478974633343003</v>
      </c>
      <c r="O28" s="44">
        <f>SQRT(SUM(O6:O25)/SUM(G6:G15))</f>
        <v>1.0711512982362987E-2</v>
      </c>
    </row>
    <row r="29" spans="1:15" x14ac:dyDescent="0.2">
      <c r="A29" s="25" t="s">
        <v>35</v>
      </c>
      <c r="B29" s="90">
        <f>(J28-((H28*I28)/G28))/(K28-((H28^2)/G28))</f>
        <v>9.790448094351754E-3</v>
      </c>
      <c r="C29" s="1" t="s">
        <v>36</v>
      </c>
      <c r="K29" s="24"/>
      <c r="M29" s="24"/>
    </row>
    <row r="30" spans="1:15" x14ac:dyDescent="0.2">
      <c r="A30" s="43" t="s">
        <v>37</v>
      </c>
      <c r="B30" s="42">
        <f>B28-(A28*B29)</f>
        <v>1.0287619123167266E-2</v>
      </c>
      <c r="C30" s="102" t="s">
        <v>38</v>
      </c>
      <c r="D30" s="40"/>
      <c r="E30" s="42">
        <f>B30/B29</f>
        <v>1.0507812333025224</v>
      </c>
      <c r="F30" s="41"/>
      <c r="G30" s="40" t="s">
        <v>57</v>
      </c>
      <c r="H30" s="40"/>
      <c r="I30" s="40"/>
      <c r="J30" s="40"/>
      <c r="K30" s="39"/>
      <c r="L30" s="40"/>
      <c r="M30" s="39"/>
    </row>
    <row r="32" spans="1:15" x14ac:dyDescent="0.2">
      <c r="A32" s="140" t="s">
        <v>39</v>
      </c>
      <c r="B32" s="141"/>
      <c r="C32" s="103"/>
      <c r="D32" s="38"/>
      <c r="E32" s="38"/>
      <c r="F32" s="38"/>
      <c r="G32" s="37"/>
      <c r="L32" s="142" t="s">
        <v>56</v>
      </c>
      <c r="M32" s="143"/>
    </row>
    <row r="33" spans="1:13" x14ac:dyDescent="0.2">
      <c r="A33" s="36" t="s">
        <v>40</v>
      </c>
      <c r="B33" s="91" t="s">
        <v>41</v>
      </c>
      <c r="C33" s="104" t="s">
        <v>3</v>
      </c>
      <c r="D33" s="35"/>
      <c r="E33" s="35"/>
      <c r="F33" s="34" t="s">
        <v>42</v>
      </c>
      <c r="G33" s="32" t="s">
        <v>55</v>
      </c>
      <c r="H33" s="35"/>
      <c r="I33" s="34"/>
      <c r="J33" s="34"/>
      <c r="K33" s="34"/>
      <c r="L33" s="33" t="s">
        <v>54</v>
      </c>
      <c r="M33" s="32" t="s">
        <v>53</v>
      </c>
    </row>
    <row r="34" spans="1:13" x14ac:dyDescent="0.2">
      <c r="A34" s="31" t="str">
        <f>Data!B11</f>
        <v>QC1A-D1</v>
      </c>
      <c r="B34" s="92">
        <f>Data!C11</f>
        <v>1</v>
      </c>
      <c r="C34" s="105">
        <f>Data!D11</f>
        <v>1.545E-2</v>
      </c>
      <c r="D34" s="27"/>
      <c r="E34" s="27"/>
      <c r="F34" s="20">
        <f t="shared" ref="F34:F65" si="13">IF(C34&gt;0,(C34-$B$30)/$B$29,"")</f>
        <v>0.52728749767959893</v>
      </c>
      <c r="G34" s="26">
        <f t="shared" ref="G34:G65" si="14">IF((AND(B34&lt;&gt;"",C34&gt;0)),F34/B34,"")</f>
        <v>0.52728749767959893</v>
      </c>
      <c r="L34" s="25" t="b">
        <f t="shared" ref="L34:L65" si="15">IF(C34&gt;0,(IF(OR(C34&lt;0.8*MIN($E$7:$E$15,$E$17:$E$25),C34&gt;1.2*MAX($E$6:$E$25)),TRUE,FALSE)),"")</f>
        <v>0</v>
      </c>
      <c r="M34" s="24" t="b">
        <f t="shared" ref="M34:M65" si="16">IF(B34&gt;0,(IF(OR(G34&gt;1.15,G34&lt;0.85),TRUE,FALSE)),"")</f>
        <v>1</v>
      </c>
    </row>
    <row r="35" spans="1:13" x14ac:dyDescent="0.2">
      <c r="A35" s="31" t="str">
        <f>Data!B12</f>
        <v>QC1B-D1</v>
      </c>
      <c r="B35" s="92">
        <f>Data!C12</f>
        <v>1</v>
      </c>
      <c r="C35" s="105">
        <f>Data!D12</f>
        <v>1.389E-2</v>
      </c>
      <c r="D35" s="27"/>
      <c r="E35" s="27"/>
      <c r="F35" s="20">
        <f t="shared" si="13"/>
        <v>0.36794851901732645</v>
      </c>
      <c r="G35" s="26">
        <f t="shared" si="14"/>
        <v>0.36794851901732645</v>
      </c>
      <c r="L35" s="25" t="b">
        <f t="shared" si="15"/>
        <v>0</v>
      </c>
      <c r="M35" s="24" t="b">
        <f t="shared" si="16"/>
        <v>1</v>
      </c>
    </row>
    <row r="36" spans="1:13" x14ac:dyDescent="0.2">
      <c r="A36" s="31" t="str">
        <f>Data!B13</f>
        <v>QC1C-D1</v>
      </c>
      <c r="B36" s="92">
        <f>Data!C13</f>
        <v>1</v>
      </c>
      <c r="C36" s="105">
        <f>Data!D13</f>
        <v>1.9289999999999998E-2</v>
      </c>
      <c r="D36" s="28"/>
      <c r="E36" s="27"/>
      <c r="F36" s="20">
        <f t="shared" si="13"/>
        <v>0.9195065220790386</v>
      </c>
      <c r="G36" s="26">
        <f t="shared" si="14"/>
        <v>0.9195065220790386</v>
      </c>
      <c r="L36" s="25" t="b">
        <f t="shared" si="15"/>
        <v>0</v>
      </c>
      <c r="M36" s="24" t="b">
        <f t="shared" si="16"/>
        <v>0</v>
      </c>
    </row>
    <row r="37" spans="1:13" x14ac:dyDescent="0.2">
      <c r="A37" s="31" t="str">
        <f>Data!B14</f>
        <v>QC1D-D1</v>
      </c>
      <c r="B37" s="92">
        <f>Data!C14</f>
        <v>1</v>
      </c>
      <c r="C37" s="105">
        <f>Data!D14</f>
        <v>1.499E-2</v>
      </c>
      <c r="D37" s="28"/>
      <c r="E37" s="27"/>
      <c r="F37" s="20">
        <f t="shared" si="13"/>
        <v>0.48030292704841598</v>
      </c>
      <c r="G37" s="26">
        <f t="shared" si="14"/>
        <v>0.48030292704841598</v>
      </c>
      <c r="L37" s="25" t="b">
        <f t="shared" si="15"/>
        <v>0</v>
      </c>
      <c r="M37" s="24" t="b">
        <f t="shared" si="16"/>
        <v>1</v>
      </c>
    </row>
    <row r="38" spans="1:13" x14ac:dyDescent="0.2">
      <c r="A38" s="31" t="str">
        <f>Data!B15</f>
        <v>QC1E-D1</v>
      </c>
      <c r="B38" s="92">
        <f>Data!C15</f>
        <v>1</v>
      </c>
      <c r="C38" s="105">
        <f>Data!D15</f>
        <v>1.5609999999999999E-2</v>
      </c>
      <c r="D38" s="28"/>
      <c r="E38" s="27"/>
      <c r="F38" s="20">
        <f t="shared" si="13"/>
        <v>0.54362995702957551</v>
      </c>
      <c r="G38" s="26">
        <f t="shared" si="14"/>
        <v>0.54362995702957551</v>
      </c>
      <c r="L38" s="25" t="b">
        <f t="shared" si="15"/>
        <v>0</v>
      </c>
      <c r="M38" s="24" t="b">
        <f t="shared" si="16"/>
        <v>1</v>
      </c>
    </row>
    <row r="39" spans="1:13" x14ac:dyDescent="0.2">
      <c r="A39" s="31" t="str">
        <f>Data!B16</f>
        <v>QC2A-D1</v>
      </c>
      <c r="B39" s="92">
        <f>Data!C16</f>
        <v>3.3333333333333335</v>
      </c>
      <c r="C39" s="105">
        <f>Data!D16</f>
        <v>3.5633333333333329E-2</v>
      </c>
      <c r="D39" s="28"/>
      <c r="E39" s="27"/>
      <c r="F39" s="20">
        <f t="shared" si="13"/>
        <v>2.5888206510985294</v>
      </c>
      <c r="G39" s="26">
        <f t="shared" si="14"/>
        <v>0.77664619532955881</v>
      </c>
      <c r="L39" s="25" t="b">
        <f t="shared" si="15"/>
        <v>0</v>
      </c>
      <c r="M39" s="24" t="b">
        <f t="shared" si="16"/>
        <v>1</v>
      </c>
    </row>
    <row r="40" spans="1:13" x14ac:dyDescent="0.2">
      <c r="A40" s="31" t="str">
        <f>Data!B17</f>
        <v>QC2B-D1</v>
      </c>
      <c r="B40" s="92">
        <f>Data!C17</f>
        <v>3.3333333333333335</v>
      </c>
      <c r="C40" s="105">
        <f>Data!D17</f>
        <v>3.6423333333333328E-2</v>
      </c>
      <c r="D40" s="27"/>
      <c r="E40" s="27"/>
      <c r="F40" s="20">
        <f t="shared" si="13"/>
        <v>2.6695115441390391</v>
      </c>
      <c r="G40" s="26">
        <f t="shared" si="14"/>
        <v>0.80085346324171169</v>
      </c>
      <c r="L40" s="25" t="b">
        <f t="shared" si="15"/>
        <v>0</v>
      </c>
      <c r="M40" s="24" t="b">
        <f t="shared" si="16"/>
        <v>1</v>
      </c>
    </row>
    <row r="41" spans="1:13" x14ac:dyDescent="0.2">
      <c r="A41" s="31" t="str">
        <f>Data!B18</f>
        <v>QC2C-D1</v>
      </c>
      <c r="B41" s="92">
        <f>Data!C18</f>
        <v>3.3333333333333335</v>
      </c>
      <c r="C41" s="105">
        <f>Data!D18</f>
        <v>3.6316666666666664E-2</v>
      </c>
      <c r="D41" s="28"/>
      <c r="E41" s="27"/>
      <c r="F41" s="20">
        <f t="shared" si="13"/>
        <v>2.6586165712390546</v>
      </c>
      <c r="G41" s="26">
        <f t="shared" si="14"/>
        <v>0.79758497137171636</v>
      </c>
      <c r="L41" s="25" t="b">
        <f t="shared" si="15"/>
        <v>0</v>
      </c>
      <c r="M41" s="24" t="b">
        <f t="shared" si="16"/>
        <v>1</v>
      </c>
    </row>
    <row r="42" spans="1:13" x14ac:dyDescent="0.2">
      <c r="A42" s="31" t="str">
        <f>Data!B19</f>
        <v>QC2D-D1</v>
      </c>
      <c r="B42" s="92">
        <f>Data!C19</f>
        <v>3.3333333333333335</v>
      </c>
      <c r="C42" s="105">
        <f>Data!D19</f>
        <v>4.6793333333333326E-2</v>
      </c>
      <c r="D42" s="28"/>
      <c r="E42" s="27"/>
      <c r="F42" s="20">
        <f t="shared" si="13"/>
        <v>3.7287071907594012</v>
      </c>
      <c r="G42" s="26">
        <f t="shared" si="14"/>
        <v>1.1186121572278203</v>
      </c>
      <c r="L42" s="25" t="b">
        <f t="shared" si="15"/>
        <v>0</v>
      </c>
      <c r="M42" s="24" t="b">
        <f t="shared" si="16"/>
        <v>0</v>
      </c>
    </row>
    <row r="43" spans="1:13" x14ac:dyDescent="0.2">
      <c r="A43" s="31" t="str">
        <f>Data!B20</f>
        <v>QC2E-D1</v>
      </c>
      <c r="B43" s="92">
        <f>Data!C20</f>
        <v>3.3333333333333335</v>
      </c>
      <c r="C43" s="105">
        <f>Data!D20</f>
        <v>4.1726666666666669E-2</v>
      </c>
      <c r="D43" s="28"/>
      <c r="E43" s="27"/>
      <c r="F43" s="20">
        <f t="shared" si="13"/>
        <v>3.2111959780101409</v>
      </c>
      <c r="G43" s="26">
        <f t="shared" si="14"/>
        <v>0.9633587934030422</v>
      </c>
      <c r="L43" s="25" t="b">
        <f t="shared" si="15"/>
        <v>0</v>
      </c>
      <c r="M43" s="24" t="b">
        <f t="shared" si="16"/>
        <v>0</v>
      </c>
    </row>
    <row r="44" spans="1:13" x14ac:dyDescent="0.2">
      <c r="A44" s="31" t="str">
        <f>Data!B21</f>
        <v>QC3A-D1</v>
      </c>
      <c r="B44" s="92">
        <f>Data!C21</f>
        <v>500</v>
      </c>
      <c r="C44" s="105">
        <f>Data!D21</f>
        <v>5.7075999999999993</v>
      </c>
      <c r="D44" s="28"/>
      <c r="E44" s="27"/>
      <c r="F44" s="20">
        <f t="shared" si="13"/>
        <v>581.92559992873987</v>
      </c>
      <c r="G44" s="26">
        <f t="shared" si="14"/>
        <v>1.1638511998574796</v>
      </c>
      <c r="L44" s="25" t="b">
        <f t="shared" si="15"/>
        <v>0</v>
      </c>
      <c r="M44" s="24" t="b">
        <f t="shared" si="16"/>
        <v>1</v>
      </c>
    </row>
    <row r="45" spans="1:13" x14ac:dyDescent="0.2">
      <c r="A45" s="31" t="str">
        <f>Data!B22</f>
        <v>QC3B-D1</v>
      </c>
      <c r="B45" s="92">
        <f>Data!C22</f>
        <v>500</v>
      </c>
      <c r="C45" s="105">
        <f>Data!D22</f>
        <v>5.1573099999999998</v>
      </c>
      <c r="D45" s="28"/>
      <c r="E45" s="27"/>
      <c r="F45" s="20">
        <f t="shared" si="13"/>
        <v>525.71877520562327</v>
      </c>
      <c r="G45" s="26">
        <f t="shared" si="14"/>
        <v>1.0514375504112465</v>
      </c>
      <c r="L45" s="25" t="b">
        <f t="shared" si="15"/>
        <v>0</v>
      </c>
      <c r="M45" s="24" t="b">
        <f t="shared" si="16"/>
        <v>0</v>
      </c>
    </row>
    <row r="46" spans="1:13" x14ac:dyDescent="0.2">
      <c r="A46" s="31" t="str">
        <f>Data!B23</f>
        <v>QC3C-D1</v>
      </c>
      <c r="B46" s="92">
        <f>Data!C23</f>
        <v>500</v>
      </c>
      <c r="C46" s="105">
        <f>Data!D23</f>
        <v>4.5064600000000006</v>
      </c>
      <c r="D46" s="28"/>
      <c r="E46" s="27"/>
      <c r="F46" s="20">
        <f t="shared" si="13"/>
        <v>459.24071478104645</v>
      </c>
      <c r="G46" s="26">
        <f t="shared" si="14"/>
        <v>0.91848142956209289</v>
      </c>
      <c r="L46" s="25" t="b">
        <f t="shared" si="15"/>
        <v>0</v>
      </c>
      <c r="M46" s="24" t="b">
        <f t="shared" si="16"/>
        <v>0</v>
      </c>
    </row>
    <row r="47" spans="1:13" x14ac:dyDescent="0.2">
      <c r="A47" s="31" t="str">
        <f>Data!B24</f>
        <v>QC3D-D1</v>
      </c>
      <c r="B47" s="92">
        <f>Data!C24</f>
        <v>500</v>
      </c>
      <c r="C47" s="105">
        <f>Data!D24</f>
        <v>5.1574299999999997</v>
      </c>
      <c r="D47" s="28"/>
      <c r="E47" s="27"/>
      <c r="F47" s="20">
        <f t="shared" si="13"/>
        <v>525.73103205013581</v>
      </c>
      <c r="G47" s="26">
        <f t="shared" si="14"/>
        <v>1.0514620641002717</v>
      </c>
      <c r="L47" s="25" t="b">
        <f t="shared" si="15"/>
        <v>0</v>
      </c>
      <c r="M47" s="24" t="b">
        <f t="shared" si="16"/>
        <v>0</v>
      </c>
    </row>
    <row r="48" spans="1:13" x14ac:dyDescent="0.2">
      <c r="A48" s="31" t="str">
        <f>Data!B25</f>
        <v>QC3E-D1</v>
      </c>
      <c r="B48" s="92">
        <f>Data!C25</f>
        <v>500</v>
      </c>
      <c r="C48" s="105">
        <f>Data!D25</f>
        <v>5.6578099999999996</v>
      </c>
      <c r="D48" s="28"/>
      <c r="E48" s="27"/>
      <c r="F48" s="20">
        <f t="shared" si="13"/>
        <v>576.84003085976906</v>
      </c>
      <c r="G48" s="26">
        <f t="shared" si="14"/>
        <v>1.1536800617195382</v>
      </c>
      <c r="L48" s="25" t="b">
        <f t="shared" si="15"/>
        <v>0</v>
      </c>
      <c r="M48" s="24" t="b">
        <f t="shared" si="16"/>
        <v>1</v>
      </c>
    </row>
    <row r="49" spans="1:13" x14ac:dyDescent="0.2">
      <c r="A49" s="31" t="str">
        <f>Data!B26</f>
        <v>QC4A-D1</v>
      </c>
      <c r="B49" s="92">
        <f>Data!C26</f>
        <v>900</v>
      </c>
      <c r="C49" s="105">
        <f>Data!D26</f>
        <v>10.17671</v>
      </c>
      <c r="D49" s="28"/>
      <c r="E49" s="27"/>
      <c r="F49" s="20">
        <f t="shared" si="13"/>
        <v>1038.4021530885786</v>
      </c>
      <c r="G49" s="26">
        <f t="shared" si="14"/>
        <v>1.1537801700984207</v>
      </c>
      <c r="L49" s="25" t="b">
        <f t="shared" si="15"/>
        <v>0</v>
      </c>
      <c r="M49" s="24" t="b">
        <f t="shared" si="16"/>
        <v>1</v>
      </c>
    </row>
    <row r="50" spans="1:13" x14ac:dyDescent="0.2">
      <c r="A50" s="31" t="str">
        <f>Data!B27</f>
        <v>QC4B-D1</v>
      </c>
      <c r="B50" s="92">
        <f>Data!C27</f>
        <v>900</v>
      </c>
      <c r="C50" s="105">
        <f>Data!D27</f>
        <v>9.637690000000001</v>
      </c>
      <c r="D50" s="28"/>
      <c r="E50" s="27"/>
      <c r="F50" s="20">
        <f t="shared" si="13"/>
        <v>983.34645034592609</v>
      </c>
      <c r="G50" s="26">
        <f t="shared" si="14"/>
        <v>1.0926071670510289</v>
      </c>
      <c r="L50" s="25" t="b">
        <f t="shared" si="15"/>
        <v>0</v>
      </c>
      <c r="M50" s="24" t="b">
        <f t="shared" si="16"/>
        <v>0</v>
      </c>
    </row>
    <row r="51" spans="1:13" x14ac:dyDescent="0.2">
      <c r="A51" s="31" t="str">
        <f>Data!B28</f>
        <v>QC4C-D1</v>
      </c>
      <c r="B51" s="92">
        <f>Data!C28</f>
        <v>900</v>
      </c>
      <c r="C51" s="105">
        <f>Data!D28</f>
        <v>7.8354500000000007</v>
      </c>
      <c r="D51" s="28"/>
      <c r="E51" s="27"/>
      <c r="F51" s="20">
        <f t="shared" si="13"/>
        <v>799.26498822778899</v>
      </c>
      <c r="G51" s="26">
        <f t="shared" si="14"/>
        <v>0.88807220914198781</v>
      </c>
      <c r="L51" s="25" t="b">
        <f t="shared" si="15"/>
        <v>0</v>
      </c>
      <c r="M51" s="24" t="b">
        <f t="shared" si="16"/>
        <v>0</v>
      </c>
    </row>
    <row r="52" spans="1:13" x14ac:dyDescent="0.2">
      <c r="A52" s="31" t="str">
        <f>Data!B29</f>
        <v>QC4D-D1</v>
      </c>
      <c r="B52" s="92">
        <f>Data!C29</f>
        <v>900</v>
      </c>
      <c r="C52" s="105">
        <f>Data!D29</f>
        <v>8.6464400000000001</v>
      </c>
      <c r="D52" s="28"/>
      <c r="E52" s="27"/>
      <c r="F52" s="20">
        <f t="shared" si="13"/>
        <v>882.09980765427372</v>
      </c>
      <c r="G52" s="26">
        <f t="shared" si="14"/>
        <v>0.98011089739363744</v>
      </c>
      <c r="L52" s="25" t="b">
        <f t="shared" si="15"/>
        <v>0</v>
      </c>
      <c r="M52" s="24" t="b">
        <f t="shared" si="16"/>
        <v>0</v>
      </c>
    </row>
    <row r="53" spans="1:13" x14ac:dyDescent="0.2">
      <c r="A53" s="31" t="str">
        <f>Data!B30</f>
        <v>QC4E-D1</v>
      </c>
      <c r="B53" s="92">
        <f>Data!C30</f>
        <v>900</v>
      </c>
      <c r="C53" s="105">
        <f>Data!D30</f>
        <v>8.0166699999999995</v>
      </c>
      <c r="D53" s="28"/>
      <c r="E53" s="27"/>
      <c r="F53" s="20">
        <f t="shared" si="13"/>
        <v>817.77486624905623</v>
      </c>
      <c r="G53" s="26">
        <f t="shared" si="14"/>
        <v>0.9086387402767292</v>
      </c>
      <c r="L53" s="25" t="b">
        <f t="shared" si="15"/>
        <v>0</v>
      </c>
      <c r="M53" s="24" t="b">
        <f t="shared" si="16"/>
        <v>0</v>
      </c>
    </row>
    <row r="54" spans="1:13" x14ac:dyDescent="0.2">
      <c r="A54" s="31"/>
      <c r="B54" s="92"/>
      <c r="C54" s="105"/>
      <c r="D54" s="28"/>
      <c r="E54" s="27"/>
      <c r="F54" s="20" t="str">
        <f t="shared" si="13"/>
        <v/>
      </c>
      <c r="G54" s="26" t="str">
        <f t="shared" si="14"/>
        <v/>
      </c>
      <c r="L54" s="25" t="str">
        <f t="shared" si="15"/>
        <v/>
      </c>
      <c r="M54" s="24" t="str">
        <f t="shared" si="16"/>
        <v/>
      </c>
    </row>
    <row r="55" spans="1:13" x14ac:dyDescent="0.2">
      <c r="A55" s="31"/>
      <c r="B55" s="92"/>
      <c r="C55" s="105"/>
      <c r="D55" s="28"/>
      <c r="E55" s="27"/>
      <c r="F55" s="20" t="str">
        <f t="shared" si="13"/>
        <v/>
      </c>
      <c r="G55" s="26" t="str">
        <f t="shared" si="14"/>
        <v/>
      </c>
      <c r="L55" s="25" t="str">
        <f t="shared" si="15"/>
        <v/>
      </c>
      <c r="M55" s="24" t="str">
        <f t="shared" si="16"/>
        <v/>
      </c>
    </row>
    <row r="56" spans="1:13" x14ac:dyDescent="0.2">
      <c r="A56" s="31"/>
      <c r="B56" s="92"/>
      <c r="C56" s="105"/>
      <c r="D56" s="28"/>
      <c r="E56" s="27"/>
      <c r="F56" s="20" t="str">
        <f t="shared" si="13"/>
        <v/>
      </c>
      <c r="G56" s="26" t="str">
        <f t="shared" si="14"/>
        <v/>
      </c>
      <c r="L56" s="25" t="str">
        <f t="shared" si="15"/>
        <v/>
      </c>
      <c r="M56" s="24" t="str">
        <f t="shared" si="16"/>
        <v/>
      </c>
    </row>
    <row r="57" spans="1:13" x14ac:dyDescent="0.2">
      <c r="A57" s="31"/>
      <c r="B57" s="92"/>
      <c r="C57" s="105"/>
      <c r="D57" s="28"/>
      <c r="E57" s="27"/>
      <c r="F57" s="20" t="str">
        <f t="shared" si="13"/>
        <v/>
      </c>
      <c r="G57" s="26" t="str">
        <f t="shared" si="14"/>
        <v/>
      </c>
      <c r="L57" s="25" t="str">
        <f t="shared" si="15"/>
        <v/>
      </c>
      <c r="M57" s="24" t="str">
        <f t="shared" si="16"/>
        <v/>
      </c>
    </row>
    <row r="58" spans="1:13" x14ac:dyDescent="0.2">
      <c r="A58" s="31"/>
      <c r="B58" s="92"/>
      <c r="C58" s="105"/>
      <c r="D58" s="28"/>
      <c r="E58" s="27"/>
      <c r="F58" s="20" t="str">
        <f t="shared" si="13"/>
        <v/>
      </c>
      <c r="G58" s="26" t="str">
        <f t="shared" si="14"/>
        <v/>
      </c>
      <c r="L58" s="25" t="str">
        <f t="shared" si="15"/>
        <v/>
      </c>
      <c r="M58" s="24" t="str">
        <f t="shared" si="16"/>
        <v/>
      </c>
    </row>
    <row r="59" spans="1:13" x14ac:dyDescent="0.2">
      <c r="A59" s="31"/>
      <c r="B59" s="92"/>
      <c r="C59" s="105"/>
      <c r="D59" s="28"/>
      <c r="E59" s="27"/>
      <c r="F59" s="20" t="str">
        <f t="shared" si="13"/>
        <v/>
      </c>
      <c r="G59" s="26" t="str">
        <f t="shared" si="14"/>
        <v/>
      </c>
      <c r="L59" s="25" t="str">
        <f t="shared" si="15"/>
        <v/>
      </c>
      <c r="M59" s="24" t="str">
        <f t="shared" si="16"/>
        <v/>
      </c>
    </row>
    <row r="60" spans="1:13" x14ac:dyDescent="0.2">
      <c r="A60" s="31"/>
      <c r="B60" s="92"/>
      <c r="C60" s="105"/>
      <c r="D60" s="28"/>
      <c r="E60" s="27"/>
      <c r="F60" s="20" t="str">
        <f t="shared" si="13"/>
        <v/>
      </c>
      <c r="G60" s="26" t="str">
        <f t="shared" si="14"/>
        <v/>
      </c>
      <c r="L60" s="25" t="str">
        <f t="shared" si="15"/>
        <v/>
      </c>
      <c r="M60" s="24" t="str">
        <f t="shared" si="16"/>
        <v/>
      </c>
    </row>
    <row r="61" spans="1:13" x14ac:dyDescent="0.2">
      <c r="A61" s="31"/>
      <c r="B61" s="92"/>
      <c r="C61" s="105"/>
      <c r="D61" s="28"/>
      <c r="E61" s="27"/>
      <c r="F61" s="20" t="str">
        <f t="shared" si="13"/>
        <v/>
      </c>
      <c r="G61" s="26" t="str">
        <f t="shared" si="14"/>
        <v/>
      </c>
      <c r="L61" s="25" t="str">
        <f t="shared" si="15"/>
        <v/>
      </c>
      <c r="M61" s="24" t="str">
        <f t="shared" si="16"/>
        <v/>
      </c>
    </row>
    <row r="62" spans="1:13" x14ac:dyDescent="0.2">
      <c r="A62" s="31"/>
      <c r="B62" s="92"/>
      <c r="C62" s="105"/>
      <c r="D62" s="28"/>
      <c r="E62" s="27"/>
      <c r="F62" s="20" t="str">
        <f t="shared" si="13"/>
        <v/>
      </c>
      <c r="G62" s="26" t="str">
        <f t="shared" si="14"/>
        <v/>
      </c>
      <c r="L62" s="25" t="str">
        <f t="shared" si="15"/>
        <v/>
      </c>
      <c r="M62" s="24" t="str">
        <f t="shared" si="16"/>
        <v/>
      </c>
    </row>
    <row r="63" spans="1:13" x14ac:dyDescent="0.2">
      <c r="A63" s="31"/>
      <c r="B63" s="92"/>
      <c r="C63" s="105"/>
      <c r="D63" s="28"/>
      <c r="E63" s="27"/>
      <c r="F63" s="20" t="str">
        <f t="shared" si="13"/>
        <v/>
      </c>
      <c r="G63" s="26" t="str">
        <f t="shared" si="14"/>
        <v/>
      </c>
      <c r="L63" s="25" t="str">
        <f t="shared" si="15"/>
        <v/>
      </c>
      <c r="M63" s="24" t="str">
        <f t="shared" si="16"/>
        <v/>
      </c>
    </row>
    <row r="64" spans="1:13" x14ac:dyDescent="0.2">
      <c r="A64" s="31"/>
      <c r="B64" s="92"/>
      <c r="C64" s="105"/>
      <c r="D64" s="28"/>
      <c r="E64" s="27"/>
      <c r="F64" s="20" t="str">
        <f t="shared" si="13"/>
        <v/>
      </c>
      <c r="G64" s="26" t="str">
        <f t="shared" si="14"/>
        <v/>
      </c>
      <c r="L64" s="25" t="str">
        <f t="shared" si="15"/>
        <v/>
      </c>
      <c r="M64" s="24" t="str">
        <f t="shared" si="16"/>
        <v/>
      </c>
    </row>
    <row r="65" spans="1:13" x14ac:dyDescent="0.2">
      <c r="A65" s="31"/>
      <c r="B65" s="92"/>
      <c r="C65" s="105"/>
      <c r="D65" s="28"/>
      <c r="E65" s="27"/>
      <c r="F65" s="20" t="str">
        <f t="shared" si="13"/>
        <v/>
      </c>
      <c r="G65" s="26" t="str">
        <f t="shared" si="14"/>
        <v/>
      </c>
      <c r="L65" s="25" t="str">
        <f t="shared" si="15"/>
        <v/>
      </c>
      <c r="M65" s="24" t="str">
        <f t="shared" si="16"/>
        <v/>
      </c>
    </row>
    <row r="66" spans="1:13" x14ac:dyDescent="0.2">
      <c r="A66" s="30"/>
      <c r="B66" s="93"/>
      <c r="C66" s="29"/>
      <c r="D66" s="28"/>
      <c r="E66" s="27"/>
      <c r="F66" s="20" t="str">
        <f t="shared" ref="F66:F83" si="17">IF(C66&gt;0,(C66-$B$30)/$B$29,"")</f>
        <v/>
      </c>
      <c r="G66" s="26" t="str">
        <f t="shared" ref="G66:G83" si="18">IF((AND(B66&lt;&gt;"",C66&gt;0)),F66/B66,"")</f>
        <v/>
      </c>
      <c r="L66" s="25" t="str">
        <f t="shared" ref="L66:L83" si="19">IF(C66&gt;0,(IF(OR(C66&lt;0.8*MIN($E$7:$E$15,$E$17:$E$25),C66&gt;1.2*MAX($E$6:$E$25)),TRUE,FALSE)),"")</f>
        <v/>
      </c>
      <c r="M66" s="24" t="str">
        <f t="shared" ref="M66:M83" si="20">IF(B66&gt;0,(IF(OR(G66&gt;1.15,G66&lt;0.85),TRUE,FALSE)),"")</f>
        <v/>
      </c>
    </row>
    <row r="67" spans="1:13" x14ac:dyDescent="0.2">
      <c r="A67" s="30"/>
      <c r="B67" s="93"/>
      <c r="C67" s="29"/>
      <c r="D67" s="28"/>
      <c r="E67" s="27"/>
      <c r="F67" s="20" t="str">
        <f t="shared" si="17"/>
        <v/>
      </c>
      <c r="G67" s="26" t="str">
        <f t="shared" si="18"/>
        <v/>
      </c>
      <c r="L67" s="25" t="str">
        <f t="shared" si="19"/>
        <v/>
      </c>
      <c r="M67" s="24" t="str">
        <f t="shared" si="20"/>
        <v/>
      </c>
    </row>
    <row r="68" spans="1:13" x14ac:dyDescent="0.2">
      <c r="A68" s="30"/>
      <c r="B68" s="93"/>
      <c r="C68" s="29"/>
      <c r="D68" s="28"/>
      <c r="E68" s="27"/>
      <c r="F68" s="20" t="str">
        <f t="shared" si="17"/>
        <v/>
      </c>
      <c r="G68" s="26" t="str">
        <f t="shared" si="18"/>
        <v/>
      </c>
      <c r="L68" s="25" t="str">
        <f t="shared" si="19"/>
        <v/>
      </c>
      <c r="M68" s="24" t="str">
        <f t="shared" si="20"/>
        <v/>
      </c>
    </row>
    <row r="69" spans="1:13" x14ac:dyDescent="0.2">
      <c r="A69" s="30"/>
      <c r="B69" s="93"/>
      <c r="C69" s="29"/>
      <c r="D69" s="28"/>
      <c r="E69" s="27"/>
      <c r="F69" s="20" t="str">
        <f t="shared" si="17"/>
        <v/>
      </c>
      <c r="G69" s="26" t="str">
        <f t="shared" si="18"/>
        <v/>
      </c>
      <c r="L69" s="25" t="str">
        <f t="shared" si="19"/>
        <v/>
      </c>
      <c r="M69" s="24" t="str">
        <f t="shared" si="20"/>
        <v/>
      </c>
    </row>
    <row r="70" spans="1:13" x14ac:dyDescent="0.2">
      <c r="A70" s="30"/>
      <c r="B70" s="93"/>
      <c r="C70" s="29"/>
      <c r="D70" s="28"/>
      <c r="E70" s="27"/>
      <c r="F70" s="20" t="str">
        <f t="shared" si="17"/>
        <v/>
      </c>
      <c r="G70" s="26" t="str">
        <f t="shared" si="18"/>
        <v/>
      </c>
      <c r="L70" s="25" t="str">
        <f t="shared" si="19"/>
        <v/>
      </c>
      <c r="M70" s="24" t="str">
        <f t="shared" si="20"/>
        <v/>
      </c>
    </row>
    <row r="71" spans="1:13" x14ac:dyDescent="0.2">
      <c r="A71" s="30"/>
      <c r="B71" s="93"/>
      <c r="C71" s="29"/>
      <c r="D71" s="28"/>
      <c r="E71" s="27"/>
      <c r="F71" s="20" t="str">
        <f t="shared" si="17"/>
        <v/>
      </c>
      <c r="G71" s="26" t="str">
        <f t="shared" si="18"/>
        <v/>
      </c>
      <c r="L71" s="25" t="str">
        <f t="shared" si="19"/>
        <v/>
      </c>
      <c r="M71" s="24" t="str">
        <f t="shared" si="20"/>
        <v/>
      </c>
    </row>
    <row r="72" spans="1:13" x14ac:dyDescent="0.2">
      <c r="A72" s="30"/>
      <c r="B72" s="93"/>
      <c r="C72" s="29"/>
      <c r="D72" s="28"/>
      <c r="E72" s="27"/>
      <c r="F72" s="20" t="str">
        <f t="shared" si="17"/>
        <v/>
      </c>
      <c r="G72" s="26" t="str">
        <f t="shared" si="18"/>
        <v/>
      </c>
      <c r="L72" s="25" t="str">
        <f t="shared" si="19"/>
        <v/>
      </c>
      <c r="M72" s="24" t="str">
        <f t="shared" si="20"/>
        <v/>
      </c>
    </row>
    <row r="73" spans="1:13" x14ac:dyDescent="0.2">
      <c r="A73" s="30"/>
      <c r="B73" s="93"/>
      <c r="C73" s="29"/>
      <c r="D73" s="28"/>
      <c r="E73" s="27"/>
      <c r="F73" s="20" t="str">
        <f t="shared" si="17"/>
        <v/>
      </c>
      <c r="G73" s="26" t="str">
        <f t="shared" si="18"/>
        <v/>
      </c>
      <c r="L73" s="25" t="str">
        <f t="shared" si="19"/>
        <v/>
      </c>
      <c r="M73" s="24" t="str">
        <f t="shared" si="20"/>
        <v/>
      </c>
    </row>
    <row r="74" spans="1:13" x14ac:dyDescent="0.2">
      <c r="A74" s="30"/>
      <c r="B74" s="93"/>
      <c r="C74" s="29"/>
      <c r="D74" s="28"/>
      <c r="E74" s="27"/>
      <c r="F74" s="20" t="str">
        <f t="shared" si="17"/>
        <v/>
      </c>
      <c r="G74" s="26" t="str">
        <f t="shared" si="18"/>
        <v/>
      </c>
      <c r="L74" s="25" t="str">
        <f t="shared" si="19"/>
        <v/>
      </c>
      <c r="M74" s="24" t="str">
        <f t="shared" si="20"/>
        <v/>
      </c>
    </row>
    <row r="75" spans="1:13" x14ac:dyDescent="0.2">
      <c r="A75" s="30"/>
      <c r="B75" s="93"/>
      <c r="C75" s="29"/>
      <c r="D75" s="28"/>
      <c r="E75" s="27"/>
      <c r="F75" s="20" t="str">
        <f t="shared" si="17"/>
        <v/>
      </c>
      <c r="G75" s="26" t="str">
        <f t="shared" si="18"/>
        <v/>
      </c>
      <c r="L75" s="25" t="str">
        <f t="shared" si="19"/>
        <v/>
      </c>
      <c r="M75" s="24" t="str">
        <f t="shared" si="20"/>
        <v/>
      </c>
    </row>
    <row r="76" spans="1:13" x14ac:dyDescent="0.2">
      <c r="A76" s="30"/>
      <c r="B76" s="93"/>
      <c r="C76" s="29"/>
      <c r="D76" s="28"/>
      <c r="E76" s="27"/>
      <c r="F76" s="20" t="str">
        <f t="shared" si="17"/>
        <v/>
      </c>
      <c r="G76" s="26" t="str">
        <f t="shared" si="18"/>
        <v/>
      </c>
      <c r="L76" s="25" t="str">
        <f t="shared" si="19"/>
        <v/>
      </c>
      <c r="M76" s="24" t="str">
        <f t="shared" si="20"/>
        <v/>
      </c>
    </row>
    <row r="77" spans="1:13" x14ac:dyDescent="0.2">
      <c r="A77" s="30"/>
      <c r="B77" s="93"/>
      <c r="C77" s="29"/>
      <c r="D77" s="28"/>
      <c r="E77" s="27"/>
      <c r="F77" s="20" t="str">
        <f t="shared" si="17"/>
        <v/>
      </c>
      <c r="G77" s="26" t="str">
        <f t="shared" si="18"/>
        <v/>
      </c>
      <c r="L77" s="25" t="str">
        <f t="shared" si="19"/>
        <v/>
      </c>
      <c r="M77" s="24" t="str">
        <f t="shared" si="20"/>
        <v/>
      </c>
    </row>
    <row r="78" spans="1:13" x14ac:dyDescent="0.2">
      <c r="A78" s="30"/>
      <c r="B78" s="93"/>
      <c r="C78" s="29"/>
      <c r="D78" s="28"/>
      <c r="E78" s="27"/>
      <c r="F78" s="20" t="str">
        <f t="shared" si="17"/>
        <v/>
      </c>
      <c r="G78" s="26" t="str">
        <f t="shared" si="18"/>
        <v/>
      </c>
      <c r="L78" s="25" t="str">
        <f t="shared" si="19"/>
        <v/>
      </c>
      <c r="M78" s="24" t="str">
        <f t="shared" si="20"/>
        <v/>
      </c>
    </row>
    <row r="79" spans="1:13" x14ac:dyDescent="0.2">
      <c r="A79" s="30"/>
      <c r="B79" s="93"/>
      <c r="C79" s="29"/>
      <c r="D79" s="28"/>
      <c r="E79" s="27"/>
      <c r="F79" s="20" t="str">
        <f t="shared" si="17"/>
        <v/>
      </c>
      <c r="G79" s="26" t="str">
        <f t="shared" si="18"/>
        <v/>
      </c>
      <c r="L79" s="25" t="str">
        <f t="shared" si="19"/>
        <v/>
      </c>
      <c r="M79" s="24" t="str">
        <f t="shared" si="20"/>
        <v/>
      </c>
    </row>
    <row r="80" spans="1:13" x14ac:dyDescent="0.2">
      <c r="A80" s="30"/>
      <c r="B80" s="93"/>
      <c r="C80" s="29"/>
      <c r="D80" s="28"/>
      <c r="E80" s="27"/>
      <c r="F80" s="20" t="str">
        <f t="shared" si="17"/>
        <v/>
      </c>
      <c r="G80" s="26" t="str">
        <f t="shared" si="18"/>
        <v/>
      </c>
      <c r="L80" s="25" t="str">
        <f t="shared" si="19"/>
        <v/>
      </c>
      <c r="M80" s="24" t="str">
        <f t="shared" si="20"/>
        <v/>
      </c>
    </row>
    <row r="81" spans="1:15" x14ac:dyDescent="0.2">
      <c r="A81" s="30"/>
      <c r="B81" s="93"/>
      <c r="C81" s="29"/>
      <c r="D81" s="28"/>
      <c r="E81" s="27"/>
      <c r="F81" s="20" t="str">
        <f t="shared" si="17"/>
        <v/>
      </c>
      <c r="G81" s="26" t="str">
        <f t="shared" si="18"/>
        <v/>
      </c>
      <c r="L81" s="25" t="str">
        <f t="shared" si="19"/>
        <v/>
      </c>
      <c r="M81" s="24" t="str">
        <f t="shared" si="20"/>
        <v/>
      </c>
    </row>
    <row r="82" spans="1:15" x14ac:dyDescent="0.2">
      <c r="A82" s="30"/>
      <c r="B82" s="93"/>
      <c r="C82" s="29"/>
      <c r="D82" s="28"/>
      <c r="E82" s="27"/>
      <c r="F82" s="20" t="str">
        <f t="shared" si="17"/>
        <v/>
      </c>
      <c r="G82" s="26" t="str">
        <f t="shared" si="18"/>
        <v/>
      </c>
      <c r="L82" s="25" t="str">
        <f t="shared" si="19"/>
        <v/>
      </c>
      <c r="M82" s="24" t="str">
        <f t="shared" si="20"/>
        <v/>
      </c>
    </row>
    <row r="83" spans="1:15" x14ac:dyDescent="0.2">
      <c r="A83" s="30"/>
      <c r="B83" s="93"/>
      <c r="C83" s="29"/>
      <c r="D83" s="28"/>
      <c r="E83" s="27"/>
      <c r="F83" s="20" t="str">
        <f t="shared" si="17"/>
        <v/>
      </c>
      <c r="G83" s="26" t="str">
        <f t="shared" si="18"/>
        <v/>
      </c>
      <c r="L83" s="25" t="str">
        <f t="shared" si="19"/>
        <v/>
      </c>
      <c r="M83" s="24" t="str">
        <f t="shared" si="20"/>
        <v/>
      </c>
    </row>
    <row r="84" spans="1:15" s="21" customFormat="1" x14ac:dyDescent="0.2">
      <c r="B84" s="94"/>
      <c r="C84" s="106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2"/>
      <c r="O84" s="22"/>
    </row>
    <row r="85" spans="1:15" s="21" customFormat="1" x14ac:dyDescent="0.2">
      <c r="B85" s="94"/>
      <c r="C85" s="10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2"/>
      <c r="O85" s="22"/>
    </row>
    <row r="86" spans="1:15" s="21" customFormat="1" x14ac:dyDescent="0.2">
      <c r="B86" s="94"/>
      <c r="C86" s="10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2"/>
      <c r="O86" s="22"/>
    </row>
    <row r="87" spans="1:15" s="21" customFormat="1" x14ac:dyDescent="0.2">
      <c r="B87" s="94"/>
      <c r="C87" s="10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2"/>
      <c r="O87" s="22"/>
    </row>
    <row r="88" spans="1:15" s="21" customFormat="1" x14ac:dyDescent="0.2">
      <c r="B88" s="94"/>
      <c r="C88" s="106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2"/>
      <c r="O88" s="22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17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16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15" priority="3" operator="equal">
      <formula>"N"</formula>
    </cfRule>
    <cfRule type="cellIs" dxfId="14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13" priority="2" operator="notBetween">
      <formula>-0.15</formula>
      <formula>0.15</formula>
    </cfRule>
  </conditionalFormatting>
  <conditionalFormatting sqref="M8:M25">
    <cfRule type="cellIs" dxfId="12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C437-15A6-B941-9E7C-1E83D9071A0D}">
  <sheetPr>
    <pageSetUpPr fitToPage="1"/>
  </sheetPr>
  <dimension ref="A1:O88"/>
  <sheetViews>
    <sheetView workbookViewId="0">
      <selection activeCell="B34" sqref="B34:B53"/>
    </sheetView>
  </sheetViews>
  <sheetFormatPr baseColWidth="10" defaultRowHeight="16" x14ac:dyDescent="0.2"/>
  <cols>
    <col min="1" max="1" width="14.1640625" style="4" customWidth="1"/>
    <col min="2" max="2" width="11.5" style="95" customWidth="1"/>
    <col min="3" max="3" width="12" style="98" customWidth="1"/>
    <col min="4" max="4" width="9.83203125" style="20" customWidth="1"/>
    <col min="5" max="6" width="13.83203125" style="20" customWidth="1"/>
    <col min="7" max="7" width="8.33203125" style="20" customWidth="1"/>
    <col min="8" max="9" width="10.83203125" style="20" hidden="1" customWidth="1"/>
    <col min="10" max="11" width="12.33203125" style="20" hidden="1" customWidth="1"/>
    <col min="12" max="12" width="9.1640625" style="20" customWidth="1"/>
    <col min="13" max="13" width="9.33203125" style="20" customWidth="1"/>
    <col min="14" max="14" width="12.5" style="19" hidden="1" customWidth="1"/>
    <col min="15" max="15" width="15.1640625" style="19" hidden="1" customWidth="1"/>
    <col min="16" max="16384" width="10.83203125" style="4"/>
  </cols>
  <sheetData>
    <row r="1" spans="1:15" s="82" customFormat="1" ht="24" x14ac:dyDescent="0.2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79" customFormat="1" x14ac:dyDescent="0.2">
      <c r="A2" s="79" t="s">
        <v>29</v>
      </c>
      <c r="B2" s="85" t="s">
        <v>82</v>
      </c>
      <c r="C2" s="96"/>
      <c r="D2" s="81"/>
      <c r="E2" s="81"/>
      <c r="F2" s="81"/>
      <c r="G2" s="81"/>
      <c r="H2" s="81"/>
      <c r="I2" s="81"/>
      <c r="J2" s="81"/>
      <c r="K2" s="81"/>
      <c r="L2" s="81"/>
      <c r="M2" s="80"/>
      <c r="N2" s="80"/>
    </row>
    <row r="3" spans="1:15" x14ac:dyDescent="0.2">
      <c r="A3" s="136" t="s">
        <v>81</v>
      </c>
      <c r="B3" s="137"/>
      <c r="C3" s="97"/>
      <c r="D3" s="78">
        <v>1</v>
      </c>
      <c r="F3" s="20" t="s">
        <v>80</v>
      </c>
      <c r="L3" s="24"/>
      <c r="M3" s="19"/>
      <c r="N3" s="77"/>
      <c r="O3" s="4"/>
    </row>
    <row r="4" spans="1:15" x14ac:dyDescent="0.2">
      <c r="A4" s="138" t="s">
        <v>79</v>
      </c>
      <c r="B4" s="139"/>
      <c r="G4" s="4"/>
      <c r="L4" s="24"/>
      <c r="M4" s="19"/>
      <c r="N4" s="77"/>
      <c r="O4" s="4"/>
    </row>
    <row r="5" spans="1:15" s="3" customFormat="1" x14ac:dyDescent="0.2">
      <c r="A5" s="76" t="s">
        <v>78</v>
      </c>
      <c r="B5" s="86" t="s">
        <v>2</v>
      </c>
      <c r="C5" s="99" t="s">
        <v>77</v>
      </c>
      <c r="D5" s="75" t="s">
        <v>76</v>
      </c>
      <c r="E5" s="73" t="s">
        <v>75</v>
      </c>
      <c r="F5" s="73" t="s">
        <v>74</v>
      </c>
      <c r="G5" s="74" t="s">
        <v>73</v>
      </c>
      <c r="H5" s="73" t="s">
        <v>72</v>
      </c>
      <c r="I5" s="73" t="s">
        <v>71</v>
      </c>
      <c r="J5" s="73" t="s">
        <v>70</v>
      </c>
      <c r="K5" s="73" t="s">
        <v>69</v>
      </c>
      <c r="L5" s="73" t="s">
        <v>68</v>
      </c>
      <c r="M5" s="72" t="s">
        <v>67</v>
      </c>
      <c r="N5" s="71" t="s">
        <v>66</v>
      </c>
      <c r="O5" s="70" t="s">
        <v>65</v>
      </c>
    </row>
    <row r="6" spans="1:15" x14ac:dyDescent="0.2">
      <c r="A6" s="62" t="str">
        <f>Data!B32</f>
        <v>CAL00-D2</v>
      </c>
      <c r="B6" s="87">
        <f>Data!C32</f>
        <v>0</v>
      </c>
      <c r="C6" s="61">
        <f>Data!D32</f>
        <v>7.45E-3</v>
      </c>
      <c r="D6" s="60" t="s">
        <v>30</v>
      </c>
      <c r="E6" s="5">
        <f t="shared" ref="E6:E25" si="0">$B$28+($B$29*(B6-$A$28))</f>
        <v>9.1267786112881333E-3</v>
      </c>
      <c r="F6" s="20">
        <f t="shared" ref="F6:F25" si="1">IF(C6&gt;0,(C6-$B$30)/$B$29,"")</f>
        <v>-0.17126415064314401</v>
      </c>
      <c r="G6" s="10">
        <f>IF($D6="Y",MAX(G7:G15),"")</f>
        <v>623.83564231738046</v>
      </c>
      <c r="H6" s="44">
        <f t="shared" ref="H6:H25" si="2">IF($D6="Y",B6*G6,"")</f>
        <v>0</v>
      </c>
      <c r="I6" s="44">
        <f t="shared" ref="I6:I25" si="3">IF($D6="Y",C6*G6,"")</f>
        <v>4.6475755352644841</v>
      </c>
      <c r="J6" s="44">
        <f t="shared" ref="J6:J25" si="4">IF($D6="Y",B6*C6*G6,"")</f>
        <v>0</v>
      </c>
      <c r="K6" s="44">
        <f t="shared" ref="K6:K25" si="5">IF($D6="Y",(B6^2)*G6,"")</f>
        <v>0</v>
      </c>
      <c r="L6" s="20">
        <f t="shared" ref="L6:L25" si="6">C6-E6</f>
        <v>-1.6767786112881333E-3</v>
      </c>
      <c r="M6" s="24"/>
      <c r="N6" s="44">
        <f t="shared" ref="N6:N25" si="7">IF($D6="Y",(E6-C6)^2,"")</f>
        <v>2.8115865112733606E-6</v>
      </c>
      <c r="O6" s="58">
        <f t="shared" ref="O6:O25" si="8">IF($D6="Y",N6*G6,"")</f>
        <v>1.7539678771910999E-3</v>
      </c>
    </row>
    <row r="7" spans="1:15" x14ac:dyDescent="0.2">
      <c r="A7" s="62" t="str">
        <f>Data!B33</f>
        <v>CAL01-D2</v>
      </c>
      <c r="B7" s="87">
        <f>Data!C33</f>
        <v>1</v>
      </c>
      <c r="C7" s="61">
        <f>Data!D33</f>
        <v>1.5879999999999998E-2</v>
      </c>
      <c r="D7" s="60" t="s">
        <v>30</v>
      </c>
      <c r="E7" s="5">
        <f t="shared" si="0"/>
        <v>1.8917377548610205E-2</v>
      </c>
      <c r="F7" s="20">
        <f t="shared" si="1"/>
        <v>0.68976591033347012</v>
      </c>
      <c r="G7" s="10">
        <f t="shared" ref="G7:G15" si="9">IF($D7="Y",(MAX($C$6:$C$15)/(C7))^$D$3,"")</f>
        <v>623.83564231738046</v>
      </c>
      <c r="H7" s="44">
        <f t="shared" si="2"/>
        <v>623.83564231738046</v>
      </c>
      <c r="I7" s="44">
        <f t="shared" si="3"/>
        <v>9.9065100000000008</v>
      </c>
      <c r="J7" s="44">
        <f t="shared" si="4"/>
        <v>9.9065100000000008</v>
      </c>
      <c r="K7" s="44">
        <f t="shared" si="5"/>
        <v>623.83564231738046</v>
      </c>
      <c r="L7" s="20">
        <f t="shared" si="6"/>
        <v>-3.0373775486102067E-3</v>
      </c>
      <c r="M7" s="59">
        <f t="shared" ref="M7:M15" si="10">L7/E7</f>
        <v>-0.16056018022610921</v>
      </c>
      <c r="N7" s="44">
        <f t="shared" si="7"/>
        <v>9.2256623728013481E-6</v>
      </c>
      <c r="O7" s="58">
        <f t="shared" si="8"/>
        <v>5.7552970121398173E-3</v>
      </c>
    </row>
    <row r="8" spans="1:15" x14ac:dyDescent="0.2">
      <c r="A8" s="62" t="str">
        <f>Data!B34</f>
        <v>CAL03-D2</v>
      </c>
      <c r="B8" s="87">
        <f>Data!C34</f>
        <v>3.3333333333333335</v>
      </c>
      <c r="C8" s="61">
        <f>Data!D34</f>
        <v>4.0503333333333329E-2</v>
      </c>
      <c r="D8" s="60" t="s">
        <v>30</v>
      </c>
      <c r="E8" s="5">
        <f t="shared" si="0"/>
        <v>4.1762108402361713E-2</v>
      </c>
      <c r="F8" s="20">
        <f t="shared" si="1"/>
        <v>3.2047635617507293</v>
      </c>
      <c r="G8" s="10">
        <f t="shared" si="9"/>
        <v>244.58505472800599</v>
      </c>
      <c r="H8" s="44">
        <f t="shared" si="2"/>
        <v>815.28351576002001</v>
      </c>
      <c r="I8" s="44">
        <f t="shared" si="3"/>
        <v>9.9065100000000008</v>
      </c>
      <c r="J8" s="44">
        <f t="shared" si="4"/>
        <v>33.02170000000001</v>
      </c>
      <c r="K8" s="44">
        <f t="shared" si="5"/>
        <v>2717.611719200067</v>
      </c>
      <c r="L8" s="20">
        <f t="shared" si="6"/>
        <v>-1.2587750690283839E-3</v>
      </c>
      <c r="M8" s="59">
        <f t="shared" si="10"/>
        <v>-3.0141559350897098E-2</v>
      </c>
      <c r="N8" s="44">
        <f t="shared" si="7"/>
        <v>1.5845146744074126E-6</v>
      </c>
      <c r="O8" s="58">
        <f t="shared" si="8"/>
        <v>3.8754860835726559E-4</v>
      </c>
    </row>
    <row r="9" spans="1:15" x14ac:dyDescent="0.2">
      <c r="A9" s="62" t="str">
        <f>Data!B35</f>
        <v>CAL04-D2</v>
      </c>
      <c r="B9" s="87">
        <f>Data!C35</f>
        <v>10</v>
      </c>
      <c r="C9" s="61">
        <f>Data!D35</f>
        <v>0.12676999999999999</v>
      </c>
      <c r="D9" s="60" t="s">
        <v>30</v>
      </c>
      <c r="E9" s="5">
        <f t="shared" si="0"/>
        <v>0.10703276798450886</v>
      </c>
      <c r="F9" s="20">
        <f t="shared" si="1"/>
        <v>12.015937139478993</v>
      </c>
      <c r="G9" s="10">
        <f t="shared" si="9"/>
        <v>78.145539165417702</v>
      </c>
      <c r="H9" s="44">
        <f t="shared" si="2"/>
        <v>781.45539165417699</v>
      </c>
      <c r="I9" s="44">
        <f t="shared" si="3"/>
        <v>9.9065100000000008</v>
      </c>
      <c r="J9" s="44">
        <f t="shared" si="4"/>
        <v>99.065100000000029</v>
      </c>
      <c r="K9" s="44">
        <f t="shared" si="5"/>
        <v>7814.5539165417704</v>
      </c>
      <c r="L9" s="20">
        <f t="shared" si="6"/>
        <v>1.973723201549113E-2</v>
      </c>
      <c r="M9" s="59">
        <f t="shared" si="10"/>
        <v>0.18440363999880627</v>
      </c>
      <c r="N9" s="44">
        <f t="shared" si="7"/>
        <v>3.8955832763332805E-4</v>
      </c>
      <c r="O9" s="58">
        <f t="shared" si="8"/>
        <v>3.0442245549284857E-2</v>
      </c>
    </row>
    <row r="10" spans="1:15" x14ac:dyDescent="0.2">
      <c r="A10" s="62" t="str">
        <f>Data!B36</f>
        <v>CAL05-D2</v>
      </c>
      <c r="B10" s="87">
        <f>Data!C36</f>
        <v>33.333333333333336</v>
      </c>
      <c r="C10" s="61">
        <f>Data!D36</f>
        <v>0.39715000000000006</v>
      </c>
      <c r="D10" s="60" t="s">
        <v>31</v>
      </c>
      <c r="E10" s="5">
        <f t="shared" si="0"/>
        <v>0.33548007652202394</v>
      </c>
      <c r="F10" s="20">
        <f t="shared" si="1"/>
        <v>39.63222514503736</v>
      </c>
      <c r="G10" s="10">
        <f t="shared" si="9"/>
        <v>24.94400100717613</v>
      </c>
      <c r="H10" s="44">
        <f t="shared" si="2"/>
        <v>831.46670023920444</v>
      </c>
      <c r="I10" s="44">
        <f t="shared" si="3"/>
        <v>9.9065100000000008</v>
      </c>
      <c r="J10" s="44">
        <f t="shared" si="4"/>
        <v>330.2170000000001</v>
      </c>
      <c r="K10" s="44">
        <f t="shared" si="5"/>
        <v>27715.556674640149</v>
      </c>
      <c r="L10" s="20">
        <f t="shared" si="6"/>
        <v>6.1669923477976119E-2</v>
      </c>
      <c r="M10" s="59">
        <f t="shared" si="10"/>
        <v>0.18382588950532669</v>
      </c>
      <c r="N10" s="44">
        <f t="shared" si="7"/>
        <v>3.8031794617794301E-3</v>
      </c>
      <c r="O10" s="58">
        <f t="shared" si="8"/>
        <v>9.4866512325097671E-2</v>
      </c>
    </row>
    <row r="11" spans="1:15" x14ac:dyDescent="0.2">
      <c r="A11" s="62" t="str">
        <f>Data!B37</f>
        <v>CAL06-D2</v>
      </c>
      <c r="B11" s="87">
        <f>Data!C37</f>
        <v>100</v>
      </c>
      <c r="C11" s="61">
        <f>Data!D37</f>
        <v>1.0771900000000001</v>
      </c>
      <c r="D11" s="60" t="s">
        <v>30</v>
      </c>
      <c r="E11" s="5">
        <f t="shared" si="0"/>
        <v>0.98818667234349544</v>
      </c>
      <c r="F11" s="20">
        <f t="shared" si="1"/>
        <v>109.09069283976297</v>
      </c>
      <c r="G11" s="10">
        <f t="shared" si="9"/>
        <v>9.1966226942322145</v>
      </c>
      <c r="H11" s="44">
        <f t="shared" si="2"/>
        <v>919.66226942322146</v>
      </c>
      <c r="I11" s="44">
        <f t="shared" si="3"/>
        <v>9.9065100000000008</v>
      </c>
      <c r="J11" s="44">
        <f t="shared" si="4"/>
        <v>990.65099999999995</v>
      </c>
      <c r="K11" s="44">
        <f t="shared" si="5"/>
        <v>91966.226942322144</v>
      </c>
      <c r="L11" s="20">
        <f t="shared" si="6"/>
        <v>8.9003327656504649E-2</v>
      </c>
      <c r="M11" s="59">
        <f t="shared" si="10"/>
        <v>9.0067322447723655E-2</v>
      </c>
      <c r="N11" s="44">
        <f t="shared" si="7"/>
        <v>7.9215923339311257E-3</v>
      </c>
      <c r="O11" s="58">
        <f t="shared" si="8"/>
        <v>7.2851895832686919E-2</v>
      </c>
    </row>
    <row r="12" spans="1:15" x14ac:dyDescent="0.2">
      <c r="A12" s="62" t="str">
        <f>Data!B38</f>
        <v>CAL07-D2</v>
      </c>
      <c r="B12" s="87">
        <f>Data!C38</f>
        <v>333.33333333333331</v>
      </c>
      <c r="C12" s="61">
        <f>Data!D38</f>
        <v>3.0402633333333333</v>
      </c>
      <c r="D12" s="60" t="s">
        <v>30</v>
      </c>
      <c r="E12" s="5">
        <f t="shared" si="0"/>
        <v>3.272659757718646</v>
      </c>
      <c r="F12" s="20">
        <f t="shared" si="1"/>
        <v>309.59664205703052</v>
      </c>
      <c r="G12" s="10">
        <f t="shared" si="9"/>
        <v>3.2584381396786903</v>
      </c>
      <c r="H12" s="44">
        <f t="shared" si="2"/>
        <v>1086.1460465595633</v>
      </c>
      <c r="I12" s="44">
        <f t="shared" si="3"/>
        <v>9.9065100000000008</v>
      </c>
      <c r="J12" s="44">
        <f t="shared" si="4"/>
        <v>3302.17</v>
      </c>
      <c r="K12" s="44">
        <f t="shared" si="5"/>
        <v>362048.68218652112</v>
      </c>
      <c r="L12" s="20">
        <f t="shared" si="6"/>
        <v>-0.23239642438531272</v>
      </c>
      <c r="M12" s="59">
        <f t="shared" si="10"/>
        <v>-7.1011483499682546E-2</v>
      </c>
      <c r="N12" s="44">
        <f t="shared" si="7"/>
        <v>5.4008098067078368E-2</v>
      </c>
      <c r="O12" s="58">
        <f t="shared" si="8"/>
        <v>0.1759820465932751</v>
      </c>
    </row>
    <row r="13" spans="1:15" x14ac:dyDescent="0.2">
      <c r="A13" s="62" t="str">
        <f>Data!B39</f>
        <v>CAL08-D2</v>
      </c>
      <c r="B13" s="87">
        <f>Data!C39</f>
        <v>1000</v>
      </c>
      <c r="C13" s="61">
        <f>Data!D39</f>
        <v>9.9065100000000008</v>
      </c>
      <c r="D13" s="60" t="s">
        <v>30</v>
      </c>
      <c r="E13" s="5">
        <f t="shared" si="0"/>
        <v>9.7997257159333611</v>
      </c>
      <c r="F13" s="20">
        <f t="shared" si="1"/>
        <v>1010.9068183417844</v>
      </c>
      <c r="G13" s="10">
        <f t="shared" si="9"/>
        <v>1</v>
      </c>
      <c r="H13" s="44">
        <f t="shared" si="2"/>
        <v>1000</v>
      </c>
      <c r="I13" s="44">
        <f t="shared" si="3"/>
        <v>9.9065100000000008</v>
      </c>
      <c r="J13" s="44">
        <f t="shared" si="4"/>
        <v>9906.51</v>
      </c>
      <c r="K13" s="44">
        <f t="shared" si="5"/>
        <v>1000000</v>
      </c>
      <c r="L13" s="20">
        <f t="shared" si="6"/>
        <v>0.10678428406663976</v>
      </c>
      <c r="M13" s="59">
        <f t="shared" si="10"/>
        <v>1.0896660494591122E-2</v>
      </c>
      <c r="N13" s="44">
        <f t="shared" si="7"/>
        <v>1.1402883323624814E-2</v>
      </c>
      <c r="O13" s="58">
        <f t="shared" si="8"/>
        <v>1.1402883323624814E-2</v>
      </c>
    </row>
    <row r="14" spans="1:15" x14ac:dyDescent="0.2">
      <c r="A14" s="62"/>
      <c r="B14" s="87"/>
      <c r="C14" s="61"/>
      <c r="D14" s="60" t="s">
        <v>43</v>
      </c>
      <c r="E14" s="5">
        <f t="shared" si="0"/>
        <v>9.1267786112881333E-3</v>
      </c>
      <c r="F14" s="20" t="str">
        <f t="shared" si="1"/>
        <v/>
      </c>
      <c r="G14" s="10" t="str">
        <f t="shared" si="9"/>
        <v/>
      </c>
      <c r="H14" s="44" t="str">
        <f t="shared" si="2"/>
        <v/>
      </c>
      <c r="I14" s="44" t="str">
        <f t="shared" si="3"/>
        <v/>
      </c>
      <c r="J14" s="44" t="str">
        <f t="shared" si="4"/>
        <v/>
      </c>
      <c r="K14" s="44" t="str">
        <f t="shared" si="5"/>
        <v/>
      </c>
      <c r="L14" s="20">
        <f t="shared" si="6"/>
        <v>-9.1267786112881333E-3</v>
      </c>
      <c r="M14" s="59">
        <f t="shared" si="10"/>
        <v>-1</v>
      </c>
      <c r="N14" s="44" t="str">
        <f t="shared" si="7"/>
        <v/>
      </c>
      <c r="O14" s="58" t="str">
        <f t="shared" si="8"/>
        <v/>
      </c>
    </row>
    <row r="15" spans="1:15" x14ac:dyDescent="0.2">
      <c r="A15" s="62"/>
      <c r="B15" s="87"/>
      <c r="C15" s="61"/>
      <c r="D15" s="55" t="s">
        <v>43</v>
      </c>
      <c r="E15" s="54">
        <f t="shared" si="0"/>
        <v>9.1267786112881333E-3</v>
      </c>
      <c r="F15" s="40" t="str">
        <f t="shared" si="1"/>
        <v/>
      </c>
      <c r="G15" s="53" t="str">
        <f t="shared" si="9"/>
        <v/>
      </c>
      <c r="H15" s="51" t="str">
        <f t="shared" si="2"/>
        <v/>
      </c>
      <c r="I15" s="51" t="str">
        <f t="shared" si="3"/>
        <v/>
      </c>
      <c r="J15" s="51" t="str">
        <f t="shared" si="4"/>
        <v/>
      </c>
      <c r="K15" s="51" t="str">
        <f t="shared" si="5"/>
        <v/>
      </c>
      <c r="L15" s="40">
        <f t="shared" si="6"/>
        <v>-9.1267786112881333E-3</v>
      </c>
      <c r="M15" s="52">
        <f t="shared" si="10"/>
        <v>-1</v>
      </c>
      <c r="N15" s="51" t="str">
        <f t="shared" si="7"/>
        <v/>
      </c>
      <c r="O15" s="50" t="str">
        <f t="shared" si="8"/>
        <v/>
      </c>
    </row>
    <row r="16" spans="1:15" x14ac:dyDescent="0.2">
      <c r="A16" s="69"/>
      <c r="B16" s="87"/>
      <c r="C16" s="61"/>
      <c r="D16" s="68" t="s">
        <v>43</v>
      </c>
      <c r="E16" s="67">
        <f t="shared" si="0"/>
        <v>9.1267786112881333E-3</v>
      </c>
      <c r="F16" s="64" t="str">
        <f t="shared" si="1"/>
        <v/>
      </c>
      <c r="G16" s="66" t="str">
        <f>IF($D16="Y",MAX(G17:G25),"")</f>
        <v/>
      </c>
      <c r="H16" s="65" t="str">
        <f t="shared" si="2"/>
        <v/>
      </c>
      <c r="I16" s="65" t="str">
        <f t="shared" si="3"/>
        <v/>
      </c>
      <c r="J16" s="65" t="str">
        <f t="shared" si="4"/>
        <v/>
      </c>
      <c r="K16" s="65" t="str">
        <f t="shared" si="5"/>
        <v/>
      </c>
      <c r="L16" s="64">
        <f t="shared" si="6"/>
        <v>-9.1267786112881333E-3</v>
      </c>
      <c r="M16" s="63"/>
      <c r="N16" s="44" t="str">
        <f t="shared" si="7"/>
        <v/>
      </c>
      <c r="O16" s="58" t="str">
        <f t="shared" si="8"/>
        <v/>
      </c>
    </row>
    <row r="17" spans="1:15" x14ac:dyDescent="0.2">
      <c r="A17" s="62"/>
      <c r="B17" s="87"/>
      <c r="C17" s="61"/>
      <c r="D17" s="60" t="s">
        <v>43</v>
      </c>
      <c r="E17" s="5">
        <f t="shared" si="0"/>
        <v>9.1267786112881333E-3</v>
      </c>
      <c r="F17" s="20" t="str">
        <f t="shared" si="1"/>
        <v/>
      </c>
      <c r="G17" s="10" t="str">
        <f t="shared" ref="G17:G25" si="11">IF($D17="Y",(MAX($C$6:$C$15)/(C17))^$D$3,"")</f>
        <v/>
      </c>
      <c r="H17" s="44" t="str">
        <f t="shared" si="2"/>
        <v/>
      </c>
      <c r="I17" s="44" t="str">
        <f t="shared" si="3"/>
        <v/>
      </c>
      <c r="J17" s="44" t="str">
        <f t="shared" si="4"/>
        <v/>
      </c>
      <c r="K17" s="44" t="str">
        <f t="shared" si="5"/>
        <v/>
      </c>
      <c r="L17" s="20">
        <f t="shared" si="6"/>
        <v>-9.1267786112881333E-3</v>
      </c>
      <c r="M17" s="59">
        <f t="shared" ref="M17:M25" si="12">L17/E17</f>
        <v>-1</v>
      </c>
      <c r="N17" s="44" t="str">
        <f t="shared" si="7"/>
        <v/>
      </c>
      <c r="O17" s="58" t="str">
        <f t="shared" si="8"/>
        <v/>
      </c>
    </row>
    <row r="18" spans="1:15" x14ac:dyDescent="0.2">
      <c r="A18" s="62"/>
      <c r="B18" s="87"/>
      <c r="C18" s="61"/>
      <c r="D18" s="60" t="s">
        <v>43</v>
      </c>
      <c r="E18" s="5">
        <f t="shared" si="0"/>
        <v>9.1267786112881333E-3</v>
      </c>
      <c r="F18" s="20" t="str">
        <f t="shared" si="1"/>
        <v/>
      </c>
      <c r="G18" s="10" t="str">
        <f t="shared" si="11"/>
        <v/>
      </c>
      <c r="H18" s="44" t="str">
        <f t="shared" si="2"/>
        <v/>
      </c>
      <c r="I18" s="44" t="str">
        <f t="shared" si="3"/>
        <v/>
      </c>
      <c r="J18" s="44" t="str">
        <f t="shared" si="4"/>
        <v/>
      </c>
      <c r="K18" s="44" t="str">
        <f t="shared" si="5"/>
        <v/>
      </c>
      <c r="L18" s="20">
        <f t="shared" si="6"/>
        <v>-9.1267786112881333E-3</v>
      </c>
      <c r="M18" s="59">
        <f t="shared" si="12"/>
        <v>-1</v>
      </c>
      <c r="N18" s="44" t="str">
        <f t="shared" si="7"/>
        <v/>
      </c>
      <c r="O18" s="58" t="str">
        <f t="shared" si="8"/>
        <v/>
      </c>
    </row>
    <row r="19" spans="1:15" x14ac:dyDescent="0.2">
      <c r="A19" s="62"/>
      <c r="B19" s="87"/>
      <c r="C19" s="61"/>
      <c r="D19" s="60" t="s">
        <v>43</v>
      </c>
      <c r="E19" s="5">
        <f t="shared" si="0"/>
        <v>9.1267786112881333E-3</v>
      </c>
      <c r="F19" s="20" t="str">
        <f t="shared" si="1"/>
        <v/>
      </c>
      <c r="G19" s="10" t="str">
        <f t="shared" si="11"/>
        <v/>
      </c>
      <c r="H19" s="44" t="str">
        <f t="shared" si="2"/>
        <v/>
      </c>
      <c r="I19" s="44" t="str">
        <f t="shared" si="3"/>
        <v/>
      </c>
      <c r="J19" s="44" t="str">
        <f t="shared" si="4"/>
        <v/>
      </c>
      <c r="K19" s="44" t="str">
        <f t="shared" si="5"/>
        <v/>
      </c>
      <c r="L19" s="20">
        <f t="shared" si="6"/>
        <v>-9.1267786112881333E-3</v>
      </c>
      <c r="M19" s="59">
        <f t="shared" si="12"/>
        <v>-1</v>
      </c>
      <c r="N19" s="44" t="str">
        <f t="shared" si="7"/>
        <v/>
      </c>
      <c r="O19" s="58" t="str">
        <f t="shared" si="8"/>
        <v/>
      </c>
    </row>
    <row r="20" spans="1:15" x14ac:dyDescent="0.2">
      <c r="A20" s="62"/>
      <c r="B20" s="87"/>
      <c r="C20" s="61"/>
      <c r="D20" s="60" t="s">
        <v>43</v>
      </c>
      <c r="E20" s="5">
        <f t="shared" si="0"/>
        <v>9.1267786112881333E-3</v>
      </c>
      <c r="F20" s="20" t="str">
        <f t="shared" si="1"/>
        <v/>
      </c>
      <c r="G20" s="10" t="str">
        <f t="shared" si="11"/>
        <v/>
      </c>
      <c r="H20" s="44" t="str">
        <f t="shared" si="2"/>
        <v/>
      </c>
      <c r="I20" s="44" t="str">
        <f t="shared" si="3"/>
        <v/>
      </c>
      <c r="J20" s="44" t="str">
        <f t="shared" si="4"/>
        <v/>
      </c>
      <c r="K20" s="44" t="str">
        <f t="shared" si="5"/>
        <v/>
      </c>
      <c r="L20" s="20">
        <f t="shared" si="6"/>
        <v>-9.1267786112881333E-3</v>
      </c>
      <c r="M20" s="59">
        <f t="shared" si="12"/>
        <v>-1</v>
      </c>
      <c r="N20" s="44" t="str">
        <f t="shared" si="7"/>
        <v/>
      </c>
      <c r="O20" s="58" t="str">
        <f t="shared" si="8"/>
        <v/>
      </c>
    </row>
    <row r="21" spans="1:15" x14ac:dyDescent="0.2">
      <c r="A21" s="62"/>
      <c r="B21" s="87"/>
      <c r="C21" s="61"/>
      <c r="D21" s="60" t="s">
        <v>43</v>
      </c>
      <c r="E21" s="5">
        <f t="shared" si="0"/>
        <v>9.1267786112881333E-3</v>
      </c>
      <c r="F21" s="20" t="str">
        <f t="shared" si="1"/>
        <v/>
      </c>
      <c r="G21" s="10" t="str">
        <f t="shared" si="11"/>
        <v/>
      </c>
      <c r="H21" s="44" t="str">
        <f t="shared" si="2"/>
        <v/>
      </c>
      <c r="I21" s="44" t="str">
        <f t="shared" si="3"/>
        <v/>
      </c>
      <c r="J21" s="44" t="str">
        <f t="shared" si="4"/>
        <v/>
      </c>
      <c r="K21" s="44" t="str">
        <f t="shared" si="5"/>
        <v/>
      </c>
      <c r="L21" s="20">
        <f t="shared" si="6"/>
        <v>-9.1267786112881333E-3</v>
      </c>
      <c r="M21" s="59">
        <f t="shared" si="12"/>
        <v>-1</v>
      </c>
      <c r="N21" s="44" t="str">
        <f t="shared" si="7"/>
        <v/>
      </c>
      <c r="O21" s="58" t="str">
        <f t="shared" si="8"/>
        <v/>
      </c>
    </row>
    <row r="22" spans="1:15" x14ac:dyDescent="0.2">
      <c r="A22" s="62"/>
      <c r="B22" s="87"/>
      <c r="C22" s="61"/>
      <c r="D22" s="60" t="s">
        <v>43</v>
      </c>
      <c r="E22" s="5">
        <f t="shared" si="0"/>
        <v>9.1267786112881333E-3</v>
      </c>
      <c r="F22" s="20" t="str">
        <f t="shared" si="1"/>
        <v/>
      </c>
      <c r="G22" s="10" t="str">
        <f t="shared" si="11"/>
        <v/>
      </c>
      <c r="H22" s="44" t="str">
        <f t="shared" si="2"/>
        <v/>
      </c>
      <c r="I22" s="44" t="str">
        <f t="shared" si="3"/>
        <v/>
      </c>
      <c r="J22" s="44" t="str">
        <f t="shared" si="4"/>
        <v/>
      </c>
      <c r="K22" s="44" t="str">
        <f t="shared" si="5"/>
        <v/>
      </c>
      <c r="L22" s="20">
        <f t="shared" si="6"/>
        <v>-9.1267786112881333E-3</v>
      </c>
      <c r="M22" s="59">
        <f t="shared" si="12"/>
        <v>-1</v>
      </c>
      <c r="N22" s="44" t="str">
        <f t="shared" si="7"/>
        <v/>
      </c>
      <c r="O22" s="58" t="str">
        <f t="shared" si="8"/>
        <v/>
      </c>
    </row>
    <row r="23" spans="1:15" x14ac:dyDescent="0.2">
      <c r="A23" s="62"/>
      <c r="B23" s="87"/>
      <c r="C23" s="61"/>
      <c r="D23" s="60" t="s">
        <v>43</v>
      </c>
      <c r="E23" s="5">
        <f t="shared" si="0"/>
        <v>9.1267786112881333E-3</v>
      </c>
      <c r="F23" s="20" t="str">
        <f t="shared" si="1"/>
        <v/>
      </c>
      <c r="G23" s="10" t="str">
        <f t="shared" si="11"/>
        <v/>
      </c>
      <c r="H23" s="44" t="str">
        <f t="shared" si="2"/>
        <v/>
      </c>
      <c r="I23" s="44" t="str">
        <f t="shared" si="3"/>
        <v/>
      </c>
      <c r="J23" s="44" t="str">
        <f t="shared" si="4"/>
        <v/>
      </c>
      <c r="K23" s="44" t="str">
        <f t="shared" si="5"/>
        <v/>
      </c>
      <c r="L23" s="20">
        <f t="shared" si="6"/>
        <v>-9.1267786112881333E-3</v>
      </c>
      <c r="M23" s="59">
        <f t="shared" si="12"/>
        <v>-1</v>
      </c>
      <c r="N23" s="44" t="str">
        <f t="shared" si="7"/>
        <v/>
      </c>
      <c r="O23" s="58" t="str">
        <f t="shared" si="8"/>
        <v/>
      </c>
    </row>
    <row r="24" spans="1:15" x14ac:dyDescent="0.2">
      <c r="A24" s="62"/>
      <c r="B24" s="87"/>
      <c r="C24" s="61"/>
      <c r="D24" s="60" t="s">
        <v>43</v>
      </c>
      <c r="E24" s="5">
        <f t="shared" si="0"/>
        <v>9.1267786112881333E-3</v>
      </c>
      <c r="F24" s="20" t="str">
        <f t="shared" si="1"/>
        <v/>
      </c>
      <c r="G24" s="10" t="str">
        <f t="shared" si="11"/>
        <v/>
      </c>
      <c r="H24" s="44" t="str">
        <f t="shared" si="2"/>
        <v/>
      </c>
      <c r="I24" s="44" t="str">
        <f t="shared" si="3"/>
        <v/>
      </c>
      <c r="J24" s="44" t="str">
        <f t="shared" si="4"/>
        <v/>
      </c>
      <c r="K24" s="44" t="str">
        <f t="shared" si="5"/>
        <v/>
      </c>
      <c r="L24" s="20">
        <f t="shared" si="6"/>
        <v>-9.1267786112881333E-3</v>
      </c>
      <c r="M24" s="59">
        <f t="shared" si="12"/>
        <v>-1</v>
      </c>
      <c r="N24" s="44" t="str">
        <f t="shared" si="7"/>
        <v/>
      </c>
      <c r="O24" s="58" t="str">
        <f t="shared" si="8"/>
        <v/>
      </c>
    </row>
    <row r="25" spans="1:15" x14ac:dyDescent="0.2">
      <c r="A25" s="57"/>
      <c r="B25" s="88"/>
      <c r="C25" s="56"/>
      <c r="D25" s="55" t="s">
        <v>43</v>
      </c>
      <c r="E25" s="54">
        <f t="shared" si="0"/>
        <v>9.1267786112881333E-3</v>
      </c>
      <c r="F25" s="40" t="str">
        <f t="shared" si="1"/>
        <v/>
      </c>
      <c r="G25" s="53" t="str">
        <f t="shared" si="11"/>
        <v/>
      </c>
      <c r="H25" s="51" t="str">
        <f t="shared" si="2"/>
        <v/>
      </c>
      <c r="I25" s="51" t="str">
        <f t="shared" si="3"/>
        <v/>
      </c>
      <c r="J25" s="51" t="str">
        <f t="shared" si="4"/>
        <v/>
      </c>
      <c r="K25" s="51" t="str">
        <f t="shared" si="5"/>
        <v/>
      </c>
      <c r="L25" s="40">
        <f t="shared" si="6"/>
        <v>-9.1267786112881333E-3</v>
      </c>
      <c r="M25" s="52">
        <f t="shared" si="12"/>
        <v>-1</v>
      </c>
      <c r="N25" s="51" t="str">
        <f t="shared" si="7"/>
        <v/>
      </c>
      <c r="O25" s="50" t="str">
        <f t="shared" si="8"/>
        <v/>
      </c>
    </row>
    <row r="27" spans="1:15" x14ac:dyDescent="0.2">
      <c r="A27" s="49" t="s">
        <v>32</v>
      </c>
      <c r="B27" s="89" t="s">
        <v>33</v>
      </c>
      <c r="C27" s="100"/>
      <c r="D27" s="48"/>
      <c r="E27" s="48"/>
      <c r="F27" s="48"/>
      <c r="G27" s="48" t="s">
        <v>64</v>
      </c>
      <c r="H27" s="48" t="s">
        <v>63</v>
      </c>
      <c r="I27" s="48" t="s">
        <v>62</v>
      </c>
      <c r="J27" s="48" t="s">
        <v>61</v>
      </c>
      <c r="K27" s="47" t="s">
        <v>60</v>
      </c>
      <c r="L27" s="48"/>
      <c r="M27" s="47"/>
      <c r="N27" s="46" t="s">
        <v>59</v>
      </c>
      <c r="O27" s="46" t="s">
        <v>58</v>
      </c>
    </row>
    <row r="28" spans="1:15" x14ac:dyDescent="0.2">
      <c r="A28" s="45">
        <f>H28/(G28)</f>
        <v>3.7654438246182864</v>
      </c>
      <c r="B28" s="90">
        <f>I28/G28</f>
        <v>4.5992728919141891E-2</v>
      </c>
      <c r="C28" s="101" t="s">
        <v>34</v>
      </c>
      <c r="G28" s="20">
        <f>SUM(G6:G25)</f>
        <v>1608.8009403692718</v>
      </c>
      <c r="H28" s="20">
        <f>SUM(H6:H25)</f>
        <v>6057.8495659535665</v>
      </c>
      <c r="I28" s="20">
        <f>SUM(I6:I25)</f>
        <v>73.993145535264475</v>
      </c>
      <c r="J28" s="20">
        <f>SUM(J6:J25)</f>
        <v>14671.541310000001</v>
      </c>
      <c r="K28" s="24">
        <f>SUM(K6:K25)</f>
        <v>1492886.4670815426</v>
      </c>
      <c r="M28" s="24"/>
      <c r="N28" s="44">
        <f>SQRT(SUM(N6:N25))</f>
        <v>0.27845813559241817</v>
      </c>
      <c r="O28" s="44">
        <f>SQRT(SUM(O6:O25)/SUM(G6:G15))</f>
        <v>1.563829577818877E-2</v>
      </c>
    </row>
    <row r="29" spans="1:15" x14ac:dyDescent="0.2">
      <c r="A29" s="25" t="s">
        <v>35</v>
      </c>
      <c r="B29" s="90">
        <f>(J28-((H28*I28)/G28))/(K28-((H28^2)/G28))</f>
        <v>9.7905989373220734E-3</v>
      </c>
      <c r="C29" s="1" t="s">
        <v>36</v>
      </c>
      <c r="K29" s="24"/>
      <c r="M29" s="24"/>
    </row>
    <row r="30" spans="1:15" x14ac:dyDescent="0.2">
      <c r="A30" s="43" t="s">
        <v>37</v>
      </c>
      <c r="B30" s="42">
        <f>B28-(A28*B29)</f>
        <v>9.1267786112881333E-3</v>
      </c>
      <c r="C30" s="102" t="s">
        <v>38</v>
      </c>
      <c r="D30" s="40"/>
      <c r="E30" s="42">
        <f>B30/B29</f>
        <v>0.93219819029626105</v>
      </c>
      <c r="F30" s="41"/>
      <c r="G30" s="40" t="s">
        <v>57</v>
      </c>
      <c r="H30" s="40"/>
      <c r="I30" s="40"/>
      <c r="J30" s="40"/>
      <c r="K30" s="39"/>
      <c r="L30" s="40"/>
      <c r="M30" s="39"/>
    </row>
    <row r="32" spans="1:15" x14ac:dyDescent="0.2">
      <c r="A32" s="140" t="s">
        <v>39</v>
      </c>
      <c r="B32" s="141"/>
      <c r="C32" s="103"/>
      <c r="D32" s="38"/>
      <c r="E32" s="38"/>
      <c r="F32" s="38"/>
      <c r="G32" s="37"/>
      <c r="L32" s="142" t="s">
        <v>56</v>
      </c>
      <c r="M32" s="143"/>
    </row>
    <row r="33" spans="1:13" x14ac:dyDescent="0.2">
      <c r="A33" s="36" t="s">
        <v>40</v>
      </c>
      <c r="B33" s="91" t="s">
        <v>41</v>
      </c>
      <c r="C33" s="104" t="s">
        <v>3</v>
      </c>
      <c r="D33" s="35"/>
      <c r="E33" s="35"/>
      <c r="F33" s="34" t="s">
        <v>42</v>
      </c>
      <c r="G33" s="32" t="s">
        <v>55</v>
      </c>
      <c r="H33" s="35"/>
      <c r="I33" s="34"/>
      <c r="J33" s="34"/>
      <c r="K33" s="34"/>
      <c r="L33" s="33" t="s">
        <v>54</v>
      </c>
      <c r="M33" s="32" t="s">
        <v>53</v>
      </c>
    </row>
    <row r="34" spans="1:13" x14ac:dyDescent="0.2">
      <c r="A34" s="31" t="str">
        <f>Data!B40</f>
        <v>QC1A-D2</v>
      </c>
      <c r="B34" s="92">
        <f>Data!C40</f>
        <v>1</v>
      </c>
      <c r="C34" s="105">
        <f>Data!D40</f>
        <v>1.4509999999999999E-2</v>
      </c>
      <c r="D34" s="27"/>
      <c r="E34" s="27"/>
      <c r="F34" s="20">
        <f t="shared" ref="F34:F65" si="13">IF(C34&gt;0,(C34-$B$30)/$B$29,"")</f>
        <v>0.54983575807511176</v>
      </c>
      <c r="G34" s="26">
        <f t="shared" ref="G34:G65" si="14">IF((AND(B34&lt;&gt;"",C34&gt;0)),F34/B34,"")</f>
        <v>0.54983575807511176</v>
      </c>
      <c r="L34" s="25" t="b">
        <f t="shared" ref="L34:L65" si="15">IF(C34&gt;0,(IF(OR(C34&lt;0.8*MIN($E$7:$E$15,$E$17:$E$25),C34&gt;1.2*MAX($E$6:$E$25)),TRUE,FALSE)),"")</f>
        <v>0</v>
      </c>
      <c r="M34" s="24" t="b">
        <f t="shared" ref="M34:M65" si="16">IF(B34&gt;0,(IF(OR(G34&gt;1.15,G34&lt;0.85),TRUE,FALSE)),"")</f>
        <v>1</v>
      </c>
    </row>
    <row r="35" spans="1:13" x14ac:dyDescent="0.2">
      <c r="A35" s="31" t="str">
        <f>Data!B41</f>
        <v>QC1B-D2</v>
      </c>
      <c r="B35" s="92">
        <f>Data!C41</f>
        <v>1</v>
      </c>
      <c r="C35" s="105">
        <f>Data!D41</f>
        <v>1.5369999999999998E-2</v>
      </c>
      <c r="D35" s="27"/>
      <c r="E35" s="27"/>
      <c r="F35" s="20">
        <f t="shared" si="13"/>
        <v>0.63767512372634394</v>
      </c>
      <c r="G35" s="26">
        <f t="shared" si="14"/>
        <v>0.63767512372634394</v>
      </c>
      <c r="L35" s="25" t="b">
        <f t="shared" si="15"/>
        <v>0</v>
      </c>
      <c r="M35" s="24" t="b">
        <f t="shared" si="16"/>
        <v>1</v>
      </c>
    </row>
    <row r="36" spans="1:13" x14ac:dyDescent="0.2">
      <c r="A36" s="31" t="str">
        <f>Data!B42</f>
        <v>QC1C-D2</v>
      </c>
      <c r="B36" s="92">
        <f>Data!C42</f>
        <v>1</v>
      </c>
      <c r="C36" s="105">
        <f>Data!D42</f>
        <v>1.7330000000000002E-2</v>
      </c>
      <c r="D36" s="28"/>
      <c r="E36" s="27"/>
      <c r="F36" s="20">
        <f t="shared" si="13"/>
        <v>0.83786716637333891</v>
      </c>
      <c r="G36" s="26">
        <f t="shared" si="14"/>
        <v>0.83786716637333891</v>
      </c>
      <c r="L36" s="25" t="b">
        <f t="shared" si="15"/>
        <v>0</v>
      </c>
      <c r="M36" s="24" t="b">
        <f t="shared" si="16"/>
        <v>1</v>
      </c>
    </row>
    <row r="37" spans="1:13" x14ac:dyDescent="0.2">
      <c r="A37" s="31" t="str">
        <f>Data!B43</f>
        <v>QC1D-D2</v>
      </c>
      <c r="B37" s="92">
        <f>Data!C43</f>
        <v>1</v>
      </c>
      <c r="C37" s="105">
        <f>Data!D43</f>
        <v>1.439E-2</v>
      </c>
      <c r="D37" s="28"/>
      <c r="E37" s="27"/>
      <c r="F37" s="20">
        <f t="shared" si="13"/>
        <v>0.5375791024028469</v>
      </c>
      <c r="G37" s="26">
        <f t="shared" si="14"/>
        <v>0.5375791024028469</v>
      </c>
      <c r="L37" s="25" t="b">
        <f t="shared" si="15"/>
        <v>0</v>
      </c>
      <c r="M37" s="24" t="b">
        <f t="shared" si="16"/>
        <v>1</v>
      </c>
    </row>
    <row r="38" spans="1:13" x14ac:dyDescent="0.2">
      <c r="A38" s="31" t="str">
        <f>Data!B44</f>
        <v>QC1E-D2</v>
      </c>
      <c r="B38" s="92">
        <f>Data!C44</f>
        <v>1</v>
      </c>
      <c r="C38" s="105">
        <f>Data!D44</f>
        <v>1.9239999999999997E-2</v>
      </c>
      <c r="D38" s="28"/>
      <c r="E38" s="27"/>
      <c r="F38" s="20">
        <f t="shared" si="13"/>
        <v>1.0329522691568891</v>
      </c>
      <c r="G38" s="26">
        <f t="shared" si="14"/>
        <v>1.0329522691568891</v>
      </c>
      <c r="L38" s="25" t="b">
        <f t="shared" si="15"/>
        <v>0</v>
      </c>
      <c r="M38" s="24" t="b">
        <f t="shared" si="16"/>
        <v>0</v>
      </c>
    </row>
    <row r="39" spans="1:13" x14ac:dyDescent="0.2">
      <c r="A39" s="31" t="str">
        <f>Data!B45</f>
        <v>QC2A-D2</v>
      </c>
      <c r="B39" s="92">
        <f>Data!C45</f>
        <v>3.3333333333333335</v>
      </c>
      <c r="C39" s="105">
        <f>Data!D45</f>
        <v>3.9486666666666663E-2</v>
      </c>
      <c r="D39" s="28"/>
      <c r="E39" s="27"/>
      <c r="F39" s="20">
        <f t="shared" si="13"/>
        <v>3.1009224511940401</v>
      </c>
      <c r="G39" s="26">
        <f t="shared" si="14"/>
        <v>0.93027673535821198</v>
      </c>
      <c r="L39" s="25" t="b">
        <f t="shared" si="15"/>
        <v>0</v>
      </c>
      <c r="M39" s="24" t="b">
        <f t="shared" si="16"/>
        <v>0</v>
      </c>
    </row>
    <row r="40" spans="1:13" x14ac:dyDescent="0.2">
      <c r="A40" s="31" t="str">
        <f>Data!B46</f>
        <v>QC2B-D2</v>
      </c>
      <c r="B40" s="92">
        <f>Data!C46</f>
        <v>3.3333333333333335</v>
      </c>
      <c r="C40" s="105">
        <f>Data!D46</f>
        <v>3.8886666666666667E-2</v>
      </c>
      <c r="D40" s="27"/>
      <c r="E40" s="27"/>
      <c r="F40" s="20">
        <f t="shared" si="13"/>
        <v>3.0396391728327159</v>
      </c>
      <c r="G40" s="26">
        <f t="shared" si="14"/>
        <v>0.91189175184981475</v>
      </c>
      <c r="L40" s="25" t="b">
        <f t="shared" si="15"/>
        <v>0</v>
      </c>
      <c r="M40" s="24" t="b">
        <f t="shared" si="16"/>
        <v>0</v>
      </c>
    </row>
    <row r="41" spans="1:13" x14ac:dyDescent="0.2">
      <c r="A41" s="31" t="str">
        <f>Data!B47</f>
        <v>QC2C-D2</v>
      </c>
      <c r="B41" s="92">
        <f>Data!C47</f>
        <v>3.3333333333333335</v>
      </c>
      <c r="C41" s="105">
        <f>Data!D47</f>
        <v>4.2156666666666669E-2</v>
      </c>
      <c r="D41" s="28"/>
      <c r="E41" s="27"/>
      <c r="F41" s="20">
        <f t="shared" si="13"/>
        <v>3.3736330399019363</v>
      </c>
      <c r="G41" s="26">
        <f t="shared" si="14"/>
        <v>1.0120899119705808</v>
      </c>
      <c r="L41" s="25" t="b">
        <f t="shared" si="15"/>
        <v>0</v>
      </c>
      <c r="M41" s="24" t="b">
        <f t="shared" si="16"/>
        <v>0</v>
      </c>
    </row>
    <row r="42" spans="1:13" x14ac:dyDescent="0.2">
      <c r="A42" s="31" t="str">
        <f>Data!B48</f>
        <v>QC2D-D2</v>
      </c>
      <c r="B42" s="92">
        <f>Data!C48</f>
        <v>3.3333333333333335</v>
      </c>
      <c r="C42" s="105">
        <f>Data!D48</f>
        <v>3.4526666666666664E-2</v>
      </c>
      <c r="D42" s="28"/>
      <c r="E42" s="27"/>
      <c r="F42" s="20">
        <f t="shared" si="13"/>
        <v>2.5943140167404213</v>
      </c>
      <c r="G42" s="26">
        <f t="shared" si="14"/>
        <v>0.77829420502212632</v>
      </c>
      <c r="L42" s="25" t="b">
        <f t="shared" si="15"/>
        <v>0</v>
      </c>
      <c r="M42" s="24" t="b">
        <f t="shared" si="16"/>
        <v>1</v>
      </c>
    </row>
    <row r="43" spans="1:13" x14ac:dyDescent="0.2">
      <c r="A43" s="31" t="str">
        <f>Data!B49</f>
        <v>QC2E-D2</v>
      </c>
      <c r="B43" s="92">
        <f>Data!C49</f>
        <v>3.3333333333333335</v>
      </c>
      <c r="C43" s="105">
        <f>Data!D49</f>
        <v>4.2216666666666666E-2</v>
      </c>
      <c r="D43" s="28"/>
      <c r="E43" s="27"/>
      <c r="F43" s="20">
        <f t="shared" si="13"/>
        <v>3.3797613677380687</v>
      </c>
      <c r="G43" s="26">
        <f t="shared" si="14"/>
        <v>1.0139284103214206</v>
      </c>
      <c r="L43" s="25" t="b">
        <f t="shared" si="15"/>
        <v>0</v>
      </c>
      <c r="M43" s="24" t="b">
        <f t="shared" si="16"/>
        <v>0</v>
      </c>
    </row>
    <row r="44" spans="1:13" x14ac:dyDescent="0.2">
      <c r="A44" s="31" t="str">
        <f>Data!B50</f>
        <v>QC3A-D2</v>
      </c>
      <c r="B44" s="92">
        <f>Data!C50</f>
        <v>500</v>
      </c>
      <c r="C44" s="105">
        <f>Data!D50</f>
        <v>5.0073600000000003</v>
      </c>
      <c r="D44" s="28"/>
      <c r="E44" s="27"/>
      <c r="F44" s="20">
        <f t="shared" si="13"/>
        <v>510.51352970197649</v>
      </c>
      <c r="G44" s="26">
        <f t="shared" si="14"/>
        <v>1.021027059403953</v>
      </c>
      <c r="L44" s="25" t="b">
        <f t="shared" si="15"/>
        <v>0</v>
      </c>
      <c r="M44" s="24" t="b">
        <f t="shared" si="16"/>
        <v>0</v>
      </c>
    </row>
    <row r="45" spans="1:13" x14ac:dyDescent="0.2">
      <c r="A45" s="31" t="str">
        <f>Data!B51</f>
        <v>QC3B-D2</v>
      </c>
      <c r="B45" s="92">
        <f>Data!C51</f>
        <v>500</v>
      </c>
      <c r="C45" s="105">
        <f>Data!D51</f>
        <v>4.9061399999999997</v>
      </c>
      <c r="D45" s="28"/>
      <c r="E45" s="27"/>
      <c r="F45" s="20">
        <f t="shared" si="13"/>
        <v>500.17504064242092</v>
      </c>
      <c r="G45" s="26">
        <f t="shared" si="14"/>
        <v>1.0003500812848418</v>
      </c>
      <c r="L45" s="25" t="b">
        <f t="shared" si="15"/>
        <v>0</v>
      </c>
      <c r="M45" s="24" t="b">
        <f t="shared" si="16"/>
        <v>0</v>
      </c>
    </row>
    <row r="46" spans="1:13" x14ac:dyDescent="0.2">
      <c r="A46" s="31" t="str">
        <f>Data!B52</f>
        <v>QC3C-D2</v>
      </c>
      <c r="B46" s="92">
        <f>Data!C52</f>
        <v>500</v>
      </c>
      <c r="C46" s="105">
        <f>Data!D52</f>
        <v>5.9575699999999996</v>
      </c>
      <c r="D46" s="28"/>
      <c r="E46" s="27"/>
      <c r="F46" s="20">
        <f t="shared" si="13"/>
        <v>607.5668362548339</v>
      </c>
      <c r="G46" s="26">
        <f t="shared" si="14"/>
        <v>1.2151336725096678</v>
      </c>
      <c r="L46" s="25" t="b">
        <f t="shared" si="15"/>
        <v>0</v>
      </c>
      <c r="M46" s="24" t="b">
        <f t="shared" si="16"/>
        <v>1</v>
      </c>
    </row>
    <row r="47" spans="1:13" x14ac:dyDescent="0.2">
      <c r="A47" s="31" t="str">
        <f>Data!B53</f>
        <v>QC3D-D2</v>
      </c>
      <c r="B47" s="92">
        <f>Data!C53</f>
        <v>500</v>
      </c>
      <c r="C47" s="105">
        <f>Data!D53</f>
        <v>5.5577100000000002</v>
      </c>
      <c r="D47" s="28"/>
      <c r="E47" s="27"/>
      <c r="F47" s="20">
        <f t="shared" si="13"/>
        <v>566.72561677890167</v>
      </c>
      <c r="G47" s="26">
        <f t="shared" si="14"/>
        <v>1.1334512335578033</v>
      </c>
      <c r="L47" s="25" t="b">
        <f t="shared" si="15"/>
        <v>0</v>
      </c>
      <c r="M47" s="24" t="b">
        <f t="shared" si="16"/>
        <v>0</v>
      </c>
    </row>
    <row r="48" spans="1:13" x14ac:dyDescent="0.2">
      <c r="A48" s="31" t="str">
        <f>Data!B54</f>
        <v>QC3E-D2</v>
      </c>
      <c r="B48" s="92">
        <f>Data!C54</f>
        <v>500</v>
      </c>
      <c r="C48" s="105">
        <f>Data!D54</f>
        <v>4.5067200000000005</v>
      </c>
      <c r="D48" s="28"/>
      <c r="E48" s="27"/>
      <c r="F48" s="20">
        <f t="shared" si="13"/>
        <v>459.37876223728705</v>
      </c>
      <c r="G48" s="26">
        <f t="shared" si="14"/>
        <v>0.91875752447457415</v>
      </c>
      <c r="L48" s="25" t="b">
        <f t="shared" si="15"/>
        <v>0</v>
      </c>
      <c r="M48" s="24" t="b">
        <f t="shared" si="16"/>
        <v>0</v>
      </c>
    </row>
    <row r="49" spans="1:13" x14ac:dyDescent="0.2">
      <c r="A49" s="31" t="str">
        <f>Data!B55</f>
        <v>QC4A-D2</v>
      </c>
      <c r="B49" s="92">
        <f>Data!C55</f>
        <v>900</v>
      </c>
      <c r="C49" s="105">
        <f>Data!D55</f>
        <v>9.5465600000000013</v>
      </c>
      <c r="D49" s="28"/>
      <c r="E49" s="27"/>
      <c r="F49" s="20">
        <f t="shared" si="13"/>
        <v>974.14195826485297</v>
      </c>
      <c r="G49" s="26">
        <f t="shared" si="14"/>
        <v>1.0823799536276144</v>
      </c>
      <c r="L49" s="25" t="b">
        <f t="shared" si="15"/>
        <v>0</v>
      </c>
      <c r="M49" s="24" t="b">
        <f t="shared" si="16"/>
        <v>0</v>
      </c>
    </row>
    <row r="50" spans="1:13" x14ac:dyDescent="0.2">
      <c r="A50" s="31" t="str">
        <f>Data!B56</f>
        <v>QC4B-D2</v>
      </c>
      <c r="B50" s="92">
        <f>Data!C56</f>
        <v>900</v>
      </c>
      <c r="C50" s="105">
        <f>Data!D56</f>
        <v>10.717870000000001</v>
      </c>
      <c r="D50" s="28"/>
      <c r="E50" s="27"/>
      <c r="F50" s="20">
        <f t="shared" si="13"/>
        <v>1093.7781528938588</v>
      </c>
      <c r="G50" s="26">
        <f t="shared" si="14"/>
        <v>1.2153090587709541</v>
      </c>
      <c r="L50" s="25" t="b">
        <f t="shared" si="15"/>
        <v>0</v>
      </c>
      <c r="M50" s="24" t="b">
        <f t="shared" si="16"/>
        <v>1</v>
      </c>
    </row>
    <row r="51" spans="1:13" x14ac:dyDescent="0.2">
      <c r="A51" s="31" t="str">
        <f>Data!B57</f>
        <v>QC4C-D2</v>
      </c>
      <c r="B51" s="92">
        <f>Data!C57</f>
        <v>900</v>
      </c>
      <c r="C51" s="105">
        <f>Data!D57</f>
        <v>8.0158699999999996</v>
      </c>
      <c r="D51" s="28"/>
      <c r="E51" s="27"/>
      <c r="F51" s="20">
        <f t="shared" si="13"/>
        <v>817.79912267335897</v>
      </c>
      <c r="G51" s="26">
        <f t="shared" si="14"/>
        <v>0.90866569185928769</v>
      </c>
      <c r="L51" s="25" t="b">
        <f t="shared" si="15"/>
        <v>0</v>
      </c>
      <c r="M51" s="24" t="b">
        <f t="shared" si="16"/>
        <v>0</v>
      </c>
    </row>
    <row r="52" spans="1:13" x14ac:dyDescent="0.2">
      <c r="A52" s="31" t="str">
        <f>Data!B58</f>
        <v>QC4D-D2</v>
      </c>
      <c r="B52" s="92">
        <f>Data!C58</f>
        <v>900</v>
      </c>
      <c r="C52" s="105">
        <f>Data!D58</f>
        <v>9.9073000000000011</v>
      </c>
      <c r="D52" s="28"/>
      <c r="E52" s="27"/>
      <c r="F52" s="20">
        <f t="shared" si="13"/>
        <v>1010.9875079916269</v>
      </c>
      <c r="G52" s="26">
        <f t="shared" si="14"/>
        <v>1.1233194533240298</v>
      </c>
      <c r="L52" s="25" t="b">
        <f t="shared" si="15"/>
        <v>0</v>
      </c>
      <c r="M52" s="24" t="b">
        <f t="shared" si="16"/>
        <v>0</v>
      </c>
    </row>
    <row r="53" spans="1:13" x14ac:dyDescent="0.2">
      <c r="A53" s="31" t="str">
        <f>Data!B59</f>
        <v>QC4E-D2</v>
      </c>
      <c r="B53" s="92">
        <f>Data!C59</f>
        <v>900</v>
      </c>
      <c r="C53" s="105">
        <f>Data!D59</f>
        <v>8.2863400000000009</v>
      </c>
      <c r="D53" s="28"/>
      <c r="E53" s="27"/>
      <c r="F53" s="20">
        <f t="shared" si="13"/>
        <v>845.42460317067162</v>
      </c>
      <c r="G53" s="26">
        <f t="shared" si="14"/>
        <v>0.93936067018963509</v>
      </c>
      <c r="L53" s="25" t="b">
        <f t="shared" si="15"/>
        <v>0</v>
      </c>
      <c r="M53" s="24" t="b">
        <f t="shared" si="16"/>
        <v>0</v>
      </c>
    </row>
    <row r="54" spans="1:13" x14ac:dyDescent="0.2">
      <c r="A54" s="31"/>
      <c r="B54" s="92"/>
      <c r="C54" s="105"/>
      <c r="D54" s="28"/>
      <c r="E54" s="27"/>
      <c r="F54" s="20" t="str">
        <f t="shared" si="13"/>
        <v/>
      </c>
      <c r="G54" s="26" t="str">
        <f t="shared" si="14"/>
        <v/>
      </c>
      <c r="L54" s="25" t="str">
        <f t="shared" si="15"/>
        <v/>
      </c>
      <c r="M54" s="24" t="str">
        <f t="shared" si="16"/>
        <v/>
      </c>
    </row>
    <row r="55" spans="1:13" x14ac:dyDescent="0.2">
      <c r="A55" s="31"/>
      <c r="B55" s="92"/>
      <c r="C55" s="105"/>
      <c r="D55" s="28"/>
      <c r="E55" s="27"/>
      <c r="F55" s="20" t="str">
        <f t="shared" si="13"/>
        <v/>
      </c>
      <c r="G55" s="26" t="str">
        <f t="shared" si="14"/>
        <v/>
      </c>
      <c r="L55" s="25" t="str">
        <f t="shared" si="15"/>
        <v/>
      </c>
      <c r="M55" s="24" t="str">
        <f t="shared" si="16"/>
        <v/>
      </c>
    </row>
    <row r="56" spans="1:13" x14ac:dyDescent="0.2">
      <c r="A56" s="31"/>
      <c r="B56" s="92"/>
      <c r="C56" s="105"/>
      <c r="D56" s="28"/>
      <c r="E56" s="27"/>
      <c r="F56" s="20" t="str">
        <f t="shared" si="13"/>
        <v/>
      </c>
      <c r="G56" s="26" t="str">
        <f t="shared" si="14"/>
        <v/>
      </c>
      <c r="L56" s="25" t="str">
        <f t="shared" si="15"/>
        <v/>
      </c>
      <c r="M56" s="24" t="str">
        <f t="shared" si="16"/>
        <v/>
      </c>
    </row>
    <row r="57" spans="1:13" x14ac:dyDescent="0.2">
      <c r="A57" s="31"/>
      <c r="B57" s="92"/>
      <c r="C57" s="105"/>
      <c r="D57" s="28"/>
      <c r="E57" s="27"/>
      <c r="F57" s="20" t="str">
        <f t="shared" si="13"/>
        <v/>
      </c>
      <c r="G57" s="26" t="str">
        <f t="shared" si="14"/>
        <v/>
      </c>
      <c r="L57" s="25" t="str">
        <f t="shared" si="15"/>
        <v/>
      </c>
      <c r="M57" s="24" t="str">
        <f t="shared" si="16"/>
        <v/>
      </c>
    </row>
    <row r="58" spans="1:13" x14ac:dyDescent="0.2">
      <c r="A58" s="31"/>
      <c r="B58" s="92"/>
      <c r="C58" s="105"/>
      <c r="D58" s="28"/>
      <c r="E58" s="27"/>
      <c r="F58" s="20" t="str">
        <f t="shared" si="13"/>
        <v/>
      </c>
      <c r="G58" s="26" t="str">
        <f t="shared" si="14"/>
        <v/>
      </c>
      <c r="L58" s="25" t="str">
        <f t="shared" si="15"/>
        <v/>
      </c>
      <c r="M58" s="24" t="str">
        <f t="shared" si="16"/>
        <v/>
      </c>
    </row>
    <row r="59" spans="1:13" x14ac:dyDescent="0.2">
      <c r="A59" s="31"/>
      <c r="B59" s="92"/>
      <c r="C59" s="105"/>
      <c r="D59" s="28"/>
      <c r="E59" s="27"/>
      <c r="F59" s="20" t="str">
        <f t="shared" si="13"/>
        <v/>
      </c>
      <c r="G59" s="26" t="str">
        <f t="shared" si="14"/>
        <v/>
      </c>
      <c r="L59" s="25" t="str">
        <f t="shared" si="15"/>
        <v/>
      </c>
      <c r="M59" s="24" t="str">
        <f t="shared" si="16"/>
        <v/>
      </c>
    </row>
    <row r="60" spans="1:13" x14ac:dyDescent="0.2">
      <c r="A60" s="31"/>
      <c r="B60" s="92"/>
      <c r="C60" s="105"/>
      <c r="D60" s="28"/>
      <c r="E60" s="27"/>
      <c r="F60" s="20" t="str">
        <f t="shared" si="13"/>
        <v/>
      </c>
      <c r="G60" s="26" t="str">
        <f t="shared" si="14"/>
        <v/>
      </c>
      <c r="L60" s="25" t="str">
        <f t="shared" si="15"/>
        <v/>
      </c>
      <c r="M60" s="24" t="str">
        <f t="shared" si="16"/>
        <v/>
      </c>
    </row>
    <row r="61" spans="1:13" x14ac:dyDescent="0.2">
      <c r="A61" s="31"/>
      <c r="B61" s="92"/>
      <c r="C61" s="105"/>
      <c r="D61" s="28"/>
      <c r="E61" s="27"/>
      <c r="F61" s="20" t="str">
        <f t="shared" si="13"/>
        <v/>
      </c>
      <c r="G61" s="26" t="str">
        <f t="shared" si="14"/>
        <v/>
      </c>
      <c r="L61" s="25" t="str">
        <f t="shared" si="15"/>
        <v/>
      </c>
      <c r="M61" s="24" t="str">
        <f t="shared" si="16"/>
        <v/>
      </c>
    </row>
    <row r="62" spans="1:13" x14ac:dyDescent="0.2">
      <c r="A62" s="31"/>
      <c r="B62" s="92"/>
      <c r="C62" s="105"/>
      <c r="D62" s="28"/>
      <c r="E62" s="27"/>
      <c r="F62" s="20" t="str">
        <f t="shared" si="13"/>
        <v/>
      </c>
      <c r="G62" s="26" t="str">
        <f t="shared" si="14"/>
        <v/>
      </c>
      <c r="L62" s="25" t="str">
        <f t="shared" si="15"/>
        <v/>
      </c>
      <c r="M62" s="24" t="str">
        <f t="shared" si="16"/>
        <v/>
      </c>
    </row>
    <row r="63" spans="1:13" x14ac:dyDescent="0.2">
      <c r="A63" s="31"/>
      <c r="B63" s="92"/>
      <c r="C63" s="105"/>
      <c r="D63" s="28"/>
      <c r="E63" s="27"/>
      <c r="F63" s="20" t="str">
        <f t="shared" si="13"/>
        <v/>
      </c>
      <c r="G63" s="26" t="str">
        <f t="shared" si="14"/>
        <v/>
      </c>
      <c r="L63" s="25" t="str">
        <f t="shared" si="15"/>
        <v/>
      </c>
      <c r="M63" s="24" t="str">
        <f t="shared" si="16"/>
        <v/>
      </c>
    </row>
    <row r="64" spans="1:13" x14ac:dyDescent="0.2">
      <c r="A64" s="31"/>
      <c r="B64" s="92"/>
      <c r="C64" s="105"/>
      <c r="D64" s="28"/>
      <c r="E64" s="27"/>
      <c r="F64" s="20" t="str">
        <f t="shared" si="13"/>
        <v/>
      </c>
      <c r="G64" s="26" t="str">
        <f t="shared" si="14"/>
        <v/>
      </c>
      <c r="L64" s="25" t="str">
        <f t="shared" si="15"/>
        <v/>
      </c>
      <c r="M64" s="24" t="str">
        <f t="shared" si="16"/>
        <v/>
      </c>
    </row>
    <row r="65" spans="1:13" x14ac:dyDescent="0.2">
      <c r="A65" s="31"/>
      <c r="B65" s="92"/>
      <c r="C65" s="105"/>
      <c r="D65" s="28"/>
      <c r="E65" s="27"/>
      <c r="F65" s="20" t="str">
        <f t="shared" si="13"/>
        <v/>
      </c>
      <c r="G65" s="26" t="str">
        <f t="shared" si="14"/>
        <v/>
      </c>
      <c r="L65" s="25" t="str">
        <f t="shared" si="15"/>
        <v/>
      </c>
      <c r="M65" s="24" t="str">
        <f t="shared" si="16"/>
        <v/>
      </c>
    </row>
    <row r="66" spans="1:13" x14ac:dyDescent="0.2">
      <c r="A66" s="30"/>
      <c r="B66" s="93"/>
      <c r="C66" s="29"/>
      <c r="D66" s="28"/>
      <c r="E66" s="27"/>
      <c r="F66" s="20" t="str">
        <f t="shared" ref="F66:F83" si="17">IF(C66&gt;0,(C66-$B$30)/$B$29,"")</f>
        <v/>
      </c>
      <c r="G66" s="26" t="str">
        <f t="shared" ref="G66:G83" si="18">IF((AND(B66&lt;&gt;"",C66&gt;0)),F66/B66,"")</f>
        <v/>
      </c>
      <c r="L66" s="25" t="str">
        <f t="shared" ref="L66:L83" si="19">IF(C66&gt;0,(IF(OR(C66&lt;0.8*MIN($E$7:$E$15,$E$17:$E$25),C66&gt;1.2*MAX($E$6:$E$25)),TRUE,FALSE)),"")</f>
        <v/>
      </c>
      <c r="M66" s="24" t="str">
        <f t="shared" ref="M66:M83" si="20">IF(B66&gt;0,(IF(OR(G66&gt;1.15,G66&lt;0.85),TRUE,FALSE)),"")</f>
        <v/>
      </c>
    </row>
    <row r="67" spans="1:13" x14ac:dyDescent="0.2">
      <c r="A67" s="30"/>
      <c r="B67" s="93"/>
      <c r="C67" s="29"/>
      <c r="D67" s="28"/>
      <c r="E67" s="27"/>
      <c r="F67" s="20" t="str">
        <f t="shared" si="17"/>
        <v/>
      </c>
      <c r="G67" s="26" t="str">
        <f t="shared" si="18"/>
        <v/>
      </c>
      <c r="L67" s="25" t="str">
        <f t="shared" si="19"/>
        <v/>
      </c>
      <c r="M67" s="24" t="str">
        <f t="shared" si="20"/>
        <v/>
      </c>
    </row>
    <row r="68" spans="1:13" x14ac:dyDescent="0.2">
      <c r="A68" s="30"/>
      <c r="B68" s="93"/>
      <c r="C68" s="29"/>
      <c r="D68" s="28"/>
      <c r="E68" s="27"/>
      <c r="F68" s="20" t="str">
        <f t="shared" si="17"/>
        <v/>
      </c>
      <c r="G68" s="26" t="str">
        <f t="shared" si="18"/>
        <v/>
      </c>
      <c r="L68" s="25" t="str">
        <f t="shared" si="19"/>
        <v/>
      </c>
      <c r="M68" s="24" t="str">
        <f t="shared" si="20"/>
        <v/>
      </c>
    </row>
    <row r="69" spans="1:13" x14ac:dyDescent="0.2">
      <c r="A69" s="30"/>
      <c r="B69" s="93"/>
      <c r="C69" s="29"/>
      <c r="D69" s="28"/>
      <c r="E69" s="27"/>
      <c r="F69" s="20" t="str">
        <f t="shared" si="17"/>
        <v/>
      </c>
      <c r="G69" s="26" t="str">
        <f t="shared" si="18"/>
        <v/>
      </c>
      <c r="L69" s="25" t="str">
        <f t="shared" si="19"/>
        <v/>
      </c>
      <c r="M69" s="24" t="str">
        <f t="shared" si="20"/>
        <v/>
      </c>
    </row>
    <row r="70" spans="1:13" x14ac:dyDescent="0.2">
      <c r="A70" s="30"/>
      <c r="B70" s="93"/>
      <c r="C70" s="29"/>
      <c r="D70" s="28"/>
      <c r="E70" s="27"/>
      <c r="F70" s="20" t="str">
        <f t="shared" si="17"/>
        <v/>
      </c>
      <c r="G70" s="26" t="str">
        <f t="shared" si="18"/>
        <v/>
      </c>
      <c r="L70" s="25" t="str">
        <f t="shared" si="19"/>
        <v/>
      </c>
      <c r="M70" s="24" t="str">
        <f t="shared" si="20"/>
        <v/>
      </c>
    </row>
    <row r="71" spans="1:13" x14ac:dyDescent="0.2">
      <c r="A71" s="30"/>
      <c r="B71" s="93"/>
      <c r="C71" s="29"/>
      <c r="D71" s="28"/>
      <c r="E71" s="27"/>
      <c r="F71" s="20" t="str">
        <f t="shared" si="17"/>
        <v/>
      </c>
      <c r="G71" s="26" t="str">
        <f t="shared" si="18"/>
        <v/>
      </c>
      <c r="L71" s="25" t="str">
        <f t="shared" si="19"/>
        <v/>
      </c>
      <c r="M71" s="24" t="str">
        <f t="shared" si="20"/>
        <v/>
      </c>
    </row>
    <row r="72" spans="1:13" x14ac:dyDescent="0.2">
      <c r="A72" s="30"/>
      <c r="B72" s="93"/>
      <c r="C72" s="29"/>
      <c r="D72" s="28"/>
      <c r="E72" s="27"/>
      <c r="F72" s="20" t="str">
        <f t="shared" si="17"/>
        <v/>
      </c>
      <c r="G72" s="26" t="str">
        <f t="shared" si="18"/>
        <v/>
      </c>
      <c r="L72" s="25" t="str">
        <f t="shared" si="19"/>
        <v/>
      </c>
      <c r="M72" s="24" t="str">
        <f t="shared" si="20"/>
        <v/>
      </c>
    </row>
    <row r="73" spans="1:13" x14ac:dyDescent="0.2">
      <c r="A73" s="30"/>
      <c r="B73" s="93"/>
      <c r="C73" s="29"/>
      <c r="D73" s="28"/>
      <c r="E73" s="27"/>
      <c r="F73" s="20" t="str">
        <f t="shared" si="17"/>
        <v/>
      </c>
      <c r="G73" s="26" t="str">
        <f t="shared" si="18"/>
        <v/>
      </c>
      <c r="L73" s="25" t="str">
        <f t="shared" si="19"/>
        <v/>
      </c>
      <c r="M73" s="24" t="str">
        <f t="shared" si="20"/>
        <v/>
      </c>
    </row>
    <row r="74" spans="1:13" x14ac:dyDescent="0.2">
      <c r="A74" s="30"/>
      <c r="B74" s="93"/>
      <c r="C74" s="29"/>
      <c r="D74" s="28"/>
      <c r="E74" s="27"/>
      <c r="F74" s="20" t="str">
        <f t="shared" si="17"/>
        <v/>
      </c>
      <c r="G74" s="26" t="str">
        <f t="shared" si="18"/>
        <v/>
      </c>
      <c r="L74" s="25" t="str">
        <f t="shared" si="19"/>
        <v/>
      </c>
      <c r="M74" s="24" t="str">
        <f t="shared" si="20"/>
        <v/>
      </c>
    </row>
    <row r="75" spans="1:13" x14ac:dyDescent="0.2">
      <c r="A75" s="30"/>
      <c r="B75" s="93"/>
      <c r="C75" s="29"/>
      <c r="D75" s="28"/>
      <c r="E75" s="27"/>
      <c r="F75" s="20" t="str">
        <f t="shared" si="17"/>
        <v/>
      </c>
      <c r="G75" s="26" t="str">
        <f t="shared" si="18"/>
        <v/>
      </c>
      <c r="L75" s="25" t="str">
        <f t="shared" si="19"/>
        <v/>
      </c>
      <c r="M75" s="24" t="str">
        <f t="shared" si="20"/>
        <v/>
      </c>
    </row>
    <row r="76" spans="1:13" x14ac:dyDescent="0.2">
      <c r="A76" s="30"/>
      <c r="B76" s="93"/>
      <c r="C76" s="29"/>
      <c r="D76" s="28"/>
      <c r="E76" s="27"/>
      <c r="F76" s="20" t="str">
        <f t="shared" si="17"/>
        <v/>
      </c>
      <c r="G76" s="26" t="str">
        <f t="shared" si="18"/>
        <v/>
      </c>
      <c r="L76" s="25" t="str">
        <f t="shared" si="19"/>
        <v/>
      </c>
      <c r="M76" s="24" t="str">
        <f t="shared" si="20"/>
        <v/>
      </c>
    </row>
    <row r="77" spans="1:13" x14ac:dyDescent="0.2">
      <c r="A77" s="30"/>
      <c r="B77" s="93"/>
      <c r="C77" s="29"/>
      <c r="D77" s="28"/>
      <c r="E77" s="27"/>
      <c r="F77" s="20" t="str">
        <f t="shared" si="17"/>
        <v/>
      </c>
      <c r="G77" s="26" t="str">
        <f t="shared" si="18"/>
        <v/>
      </c>
      <c r="L77" s="25" t="str">
        <f t="shared" si="19"/>
        <v/>
      </c>
      <c r="M77" s="24" t="str">
        <f t="shared" si="20"/>
        <v/>
      </c>
    </row>
    <row r="78" spans="1:13" x14ac:dyDescent="0.2">
      <c r="A78" s="30"/>
      <c r="B78" s="93"/>
      <c r="C78" s="29"/>
      <c r="D78" s="28"/>
      <c r="E78" s="27"/>
      <c r="F78" s="20" t="str">
        <f t="shared" si="17"/>
        <v/>
      </c>
      <c r="G78" s="26" t="str">
        <f t="shared" si="18"/>
        <v/>
      </c>
      <c r="L78" s="25" t="str">
        <f t="shared" si="19"/>
        <v/>
      </c>
      <c r="M78" s="24" t="str">
        <f t="shared" si="20"/>
        <v/>
      </c>
    </row>
    <row r="79" spans="1:13" x14ac:dyDescent="0.2">
      <c r="A79" s="30"/>
      <c r="B79" s="93"/>
      <c r="C79" s="29"/>
      <c r="D79" s="28"/>
      <c r="E79" s="27"/>
      <c r="F79" s="20" t="str">
        <f t="shared" si="17"/>
        <v/>
      </c>
      <c r="G79" s="26" t="str">
        <f t="shared" si="18"/>
        <v/>
      </c>
      <c r="L79" s="25" t="str">
        <f t="shared" si="19"/>
        <v/>
      </c>
      <c r="M79" s="24" t="str">
        <f t="shared" si="20"/>
        <v/>
      </c>
    </row>
    <row r="80" spans="1:13" x14ac:dyDescent="0.2">
      <c r="A80" s="30"/>
      <c r="B80" s="93"/>
      <c r="C80" s="29"/>
      <c r="D80" s="28"/>
      <c r="E80" s="27"/>
      <c r="F80" s="20" t="str">
        <f t="shared" si="17"/>
        <v/>
      </c>
      <c r="G80" s="26" t="str">
        <f t="shared" si="18"/>
        <v/>
      </c>
      <c r="L80" s="25" t="str">
        <f t="shared" si="19"/>
        <v/>
      </c>
      <c r="M80" s="24" t="str">
        <f t="shared" si="20"/>
        <v/>
      </c>
    </row>
    <row r="81" spans="1:15" x14ac:dyDescent="0.2">
      <c r="A81" s="30"/>
      <c r="B81" s="93"/>
      <c r="C81" s="29"/>
      <c r="D81" s="28"/>
      <c r="E81" s="27"/>
      <c r="F81" s="20" t="str">
        <f t="shared" si="17"/>
        <v/>
      </c>
      <c r="G81" s="26" t="str">
        <f t="shared" si="18"/>
        <v/>
      </c>
      <c r="L81" s="25" t="str">
        <f t="shared" si="19"/>
        <v/>
      </c>
      <c r="M81" s="24" t="str">
        <f t="shared" si="20"/>
        <v/>
      </c>
    </row>
    <row r="82" spans="1:15" x14ac:dyDescent="0.2">
      <c r="A82" s="30"/>
      <c r="B82" s="93"/>
      <c r="C82" s="29"/>
      <c r="D82" s="28"/>
      <c r="E82" s="27"/>
      <c r="F82" s="20" t="str">
        <f t="shared" si="17"/>
        <v/>
      </c>
      <c r="G82" s="26" t="str">
        <f t="shared" si="18"/>
        <v/>
      </c>
      <c r="L82" s="25" t="str">
        <f t="shared" si="19"/>
        <v/>
      </c>
      <c r="M82" s="24" t="str">
        <f t="shared" si="20"/>
        <v/>
      </c>
    </row>
    <row r="83" spans="1:15" x14ac:dyDescent="0.2">
      <c r="A83" s="30"/>
      <c r="B83" s="93"/>
      <c r="C83" s="29"/>
      <c r="D83" s="28"/>
      <c r="E83" s="27"/>
      <c r="F83" s="20" t="str">
        <f t="shared" si="17"/>
        <v/>
      </c>
      <c r="G83" s="26" t="str">
        <f t="shared" si="18"/>
        <v/>
      </c>
      <c r="L83" s="25" t="str">
        <f t="shared" si="19"/>
        <v/>
      </c>
      <c r="M83" s="24" t="str">
        <f t="shared" si="20"/>
        <v/>
      </c>
    </row>
    <row r="84" spans="1:15" s="21" customFormat="1" x14ac:dyDescent="0.2">
      <c r="B84" s="94"/>
      <c r="C84" s="106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2"/>
      <c r="O84" s="22"/>
    </row>
    <row r="85" spans="1:15" s="21" customFormat="1" x14ac:dyDescent="0.2">
      <c r="B85" s="94"/>
      <c r="C85" s="10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2"/>
      <c r="O85" s="22"/>
    </row>
    <row r="86" spans="1:15" s="21" customFormat="1" x14ac:dyDescent="0.2">
      <c r="B86" s="94"/>
      <c r="C86" s="10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2"/>
      <c r="O86" s="22"/>
    </row>
    <row r="87" spans="1:15" s="21" customFormat="1" x14ac:dyDescent="0.2">
      <c r="B87" s="94"/>
      <c r="C87" s="10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2"/>
      <c r="O87" s="22"/>
    </row>
    <row r="88" spans="1:15" s="21" customFormat="1" x14ac:dyDescent="0.2">
      <c r="B88" s="94"/>
      <c r="C88" s="106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2"/>
      <c r="O88" s="22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11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10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9" priority="3" operator="equal">
      <formula>"N"</formula>
    </cfRule>
    <cfRule type="cellIs" dxfId="8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7" priority="2" operator="notBetween">
      <formula>-0.15</formula>
      <formula>0.15</formula>
    </cfRule>
  </conditionalFormatting>
  <conditionalFormatting sqref="M8:M25">
    <cfRule type="cellIs" dxfId="6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9255-2D20-EB49-A512-C7AD0A5786C1}">
  <sheetPr>
    <pageSetUpPr fitToPage="1"/>
  </sheetPr>
  <dimension ref="A1:O88"/>
  <sheetViews>
    <sheetView workbookViewId="0">
      <selection activeCell="B55" sqref="B55"/>
    </sheetView>
  </sheetViews>
  <sheetFormatPr baseColWidth="10" defaultRowHeight="16" x14ac:dyDescent="0.2"/>
  <cols>
    <col min="1" max="1" width="14.1640625" style="4" customWidth="1"/>
    <col min="2" max="2" width="11.5" style="95" customWidth="1"/>
    <col min="3" max="3" width="12" style="98" customWidth="1"/>
    <col min="4" max="4" width="9.83203125" style="20" customWidth="1"/>
    <col min="5" max="6" width="13.83203125" style="20" customWidth="1"/>
    <col min="7" max="7" width="8.33203125" style="20" customWidth="1"/>
    <col min="8" max="9" width="10.83203125" style="20" hidden="1" customWidth="1"/>
    <col min="10" max="11" width="12.33203125" style="20" hidden="1" customWidth="1"/>
    <col min="12" max="12" width="9.1640625" style="20" customWidth="1"/>
    <col min="13" max="13" width="9.33203125" style="20" customWidth="1"/>
    <col min="14" max="14" width="12.5" style="19" hidden="1" customWidth="1"/>
    <col min="15" max="15" width="15.1640625" style="19" hidden="1" customWidth="1"/>
    <col min="16" max="16384" width="10.83203125" style="4"/>
  </cols>
  <sheetData>
    <row r="1" spans="1:15" s="82" customFormat="1" ht="24" x14ac:dyDescent="0.2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79" customFormat="1" x14ac:dyDescent="0.2">
      <c r="A2" s="79" t="s">
        <v>29</v>
      </c>
      <c r="B2" s="85" t="s">
        <v>82</v>
      </c>
      <c r="C2" s="96"/>
      <c r="D2" s="81"/>
      <c r="E2" s="81"/>
      <c r="F2" s="81"/>
      <c r="G2" s="81"/>
      <c r="H2" s="81"/>
      <c r="I2" s="81"/>
      <c r="J2" s="81"/>
      <c r="K2" s="81"/>
      <c r="L2" s="81"/>
      <c r="M2" s="80"/>
      <c r="N2" s="80"/>
    </row>
    <row r="3" spans="1:15" x14ac:dyDescent="0.2">
      <c r="A3" s="136" t="s">
        <v>81</v>
      </c>
      <c r="B3" s="137"/>
      <c r="C3" s="97"/>
      <c r="D3" s="78">
        <v>1</v>
      </c>
      <c r="F3" s="20" t="s">
        <v>80</v>
      </c>
      <c r="L3" s="24"/>
      <c r="M3" s="19"/>
      <c r="N3" s="77"/>
      <c r="O3" s="4"/>
    </row>
    <row r="4" spans="1:15" x14ac:dyDescent="0.2">
      <c r="A4" s="138" t="s">
        <v>79</v>
      </c>
      <c r="B4" s="139"/>
      <c r="G4" s="4"/>
      <c r="L4" s="24"/>
      <c r="M4" s="19"/>
      <c r="N4" s="77"/>
      <c r="O4" s="4"/>
    </row>
    <row r="5" spans="1:15" s="3" customFormat="1" x14ac:dyDescent="0.2">
      <c r="A5" s="76" t="s">
        <v>78</v>
      </c>
      <c r="B5" s="86" t="s">
        <v>2</v>
      </c>
      <c r="C5" s="99" t="s">
        <v>77</v>
      </c>
      <c r="D5" s="75" t="s">
        <v>76</v>
      </c>
      <c r="E5" s="73" t="s">
        <v>75</v>
      </c>
      <c r="F5" s="73" t="s">
        <v>74</v>
      </c>
      <c r="G5" s="74" t="s">
        <v>73</v>
      </c>
      <c r="H5" s="73" t="s">
        <v>72</v>
      </c>
      <c r="I5" s="73" t="s">
        <v>71</v>
      </c>
      <c r="J5" s="73" t="s">
        <v>70</v>
      </c>
      <c r="K5" s="73" t="s">
        <v>69</v>
      </c>
      <c r="L5" s="73" t="s">
        <v>68</v>
      </c>
      <c r="M5" s="72" t="s">
        <v>67</v>
      </c>
      <c r="N5" s="71" t="s">
        <v>66</v>
      </c>
      <c r="O5" s="70" t="s">
        <v>65</v>
      </c>
    </row>
    <row r="6" spans="1:15" x14ac:dyDescent="0.2">
      <c r="A6" s="62" t="str">
        <f>Data!B61</f>
        <v>CAL00-D3</v>
      </c>
      <c r="B6" s="87">
        <f>Data!C61</f>
        <v>0</v>
      </c>
      <c r="C6" s="61">
        <f>Data!D61</f>
        <v>6.4799999999999996E-3</v>
      </c>
      <c r="D6" s="60" t="s">
        <v>30</v>
      </c>
      <c r="E6" s="5">
        <f t="shared" ref="E6:E25" si="0">$B$28+($B$29*(B6-$A$28))</f>
        <v>5.5499482205146958E-3</v>
      </c>
      <c r="F6" s="20">
        <f t="shared" ref="F6:F25" si="1">IF(C6&gt;0,(C6-$B$30)/$B$29,"")</f>
        <v>8.9807502273322473E-2</v>
      </c>
      <c r="G6" s="10">
        <f>IF($D6="Y",MAX(G7:G15),"")</f>
        <v>630.14615829000581</v>
      </c>
      <c r="H6" s="44">
        <f t="shared" ref="H6:H25" si="2">IF($D6="Y",B6*G6,"")</f>
        <v>0</v>
      </c>
      <c r="I6" s="44">
        <f t="shared" ref="I6:I25" si="3">IF($D6="Y",C6*G6,"")</f>
        <v>4.0833471057192376</v>
      </c>
      <c r="J6" s="44">
        <f t="shared" ref="J6:J25" si="4">IF($D6="Y",B6*C6*G6,"")</f>
        <v>0</v>
      </c>
      <c r="K6" s="44">
        <f t="shared" ref="K6:K25" si="5">IF($D6="Y",(B6^2)*G6,"")</f>
        <v>0</v>
      </c>
      <c r="L6" s="20">
        <f t="shared" ref="L6:L25" si="6">C6-E6</f>
        <v>9.3005177948530388E-4</v>
      </c>
      <c r="M6" s="24"/>
      <c r="N6" s="44">
        <f t="shared" ref="N6:N25" si="7">IF($D6="Y",(E6-C6)^2,"")</f>
        <v>8.6499631252378034E-7</v>
      </c>
      <c r="O6" s="58">
        <f t="shared" ref="O6:O25" si="8">IF($D6="Y",N6*G6,"")</f>
        <v>5.4507410327188138E-4</v>
      </c>
    </row>
    <row r="7" spans="1:15" x14ac:dyDescent="0.2">
      <c r="A7" s="62" t="str">
        <f>Data!B62</f>
        <v>CAL01-D3</v>
      </c>
      <c r="B7" s="87">
        <f>Data!C62</f>
        <v>1</v>
      </c>
      <c r="C7" s="61">
        <f>Data!D62</f>
        <v>1.7310000000000002E-2</v>
      </c>
      <c r="D7" s="60" t="s">
        <v>30</v>
      </c>
      <c r="E7" s="5">
        <f t="shared" si="0"/>
        <v>1.5906007079102703E-2</v>
      </c>
      <c r="F7" s="20">
        <f t="shared" si="1"/>
        <v>1.1355721264304137</v>
      </c>
      <c r="G7" s="10">
        <f t="shared" ref="G7:G15" si="9">IF($D7="Y",(MAX($C$6:$C$15)/(C7))^$D$3,"")</f>
        <v>630.14615829000581</v>
      </c>
      <c r="H7" s="44">
        <f t="shared" si="2"/>
        <v>630.14615829000581</v>
      </c>
      <c r="I7" s="44">
        <f t="shared" si="3"/>
        <v>10.907830000000002</v>
      </c>
      <c r="J7" s="44">
        <f t="shared" si="4"/>
        <v>10.907830000000002</v>
      </c>
      <c r="K7" s="44">
        <f t="shared" si="5"/>
        <v>630.14615829000581</v>
      </c>
      <c r="L7" s="20">
        <f t="shared" si="6"/>
        <v>1.4039929208972991E-3</v>
      </c>
      <c r="M7" s="59">
        <f t="shared" ref="M7:M15" si="10">L7/E7</f>
        <v>8.8268093552018076E-2</v>
      </c>
      <c r="N7" s="44">
        <f t="shared" si="7"/>
        <v>1.9711961219297297E-6</v>
      </c>
      <c r="O7" s="58">
        <f t="shared" si="8"/>
        <v>1.242141663470177E-3</v>
      </c>
    </row>
    <row r="8" spans="1:15" x14ac:dyDescent="0.2">
      <c r="A8" s="62" t="str">
        <f>Data!B63</f>
        <v>CAL03-D3</v>
      </c>
      <c r="B8" s="87">
        <f>Data!C63</f>
        <v>3.3333333333333335</v>
      </c>
      <c r="C8" s="61">
        <f>Data!D63</f>
        <v>4.5436666666666653E-2</v>
      </c>
      <c r="D8" s="60" t="s">
        <v>30</v>
      </c>
      <c r="E8" s="5">
        <f t="shared" si="0"/>
        <v>4.0070144415808057E-2</v>
      </c>
      <c r="F8" s="20">
        <f t="shared" si="1"/>
        <v>3.851534545216972</v>
      </c>
      <c r="G8" s="10">
        <f t="shared" si="9"/>
        <v>240.06668622991722</v>
      </c>
      <c r="H8" s="44">
        <f t="shared" si="2"/>
        <v>800.22228743305743</v>
      </c>
      <c r="I8" s="44">
        <f t="shared" si="3"/>
        <v>10.907830000000002</v>
      </c>
      <c r="J8" s="44">
        <f t="shared" si="4"/>
        <v>36.359433333333342</v>
      </c>
      <c r="K8" s="44">
        <f t="shared" si="5"/>
        <v>2667.4076247768585</v>
      </c>
      <c r="L8" s="20">
        <f t="shared" si="6"/>
        <v>5.3665222508585964E-3</v>
      </c>
      <c r="M8" s="59">
        <f t="shared" si="10"/>
        <v>0.13392819839055664</v>
      </c>
      <c r="N8" s="44">
        <f t="shared" si="7"/>
        <v>2.8799561068960416E-5</v>
      </c>
      <c r="O8" s="58">
        <f t="shared" si="8"/>
        <v>6.9138151907014601E-3</v>
      </c>
    </row>
    <row r="9" spans="1:15" x14ac:dyDescent="0.2">
      <c r="A9" s="62" t="str">
        <f>Data!B64</f>
        <v>CAL04-D3</v>
      </c>
      <c r="B9" s="87">
        <f>Data!C64</f>
        <v>10</v>
      </c>
      <c r="C9" s="61">
        <f>Data!D64</f>
        <v>0.11397000000000002</v>
      </c>
      <c r="D9" s="60" t="s">
        <v>30</v>
      </c>
      <c r="E9" s="5">
        <f t="shared" si="0"/>
        <v>0.10911053680639476</v>
      </c>
      <c r="F9" s="20">
        <f t="shared" si="1"/>
        <v>10.469238661151044</v>
      </c>
      <c r="G9" s="10">
        <f t="shared" si="9"/>
        <v>95.707905589190148</v>
      </c>
      <c r="H9" s="44">
        <f t="shared" si="2"/>
        <v>957.07905589190148</v>
      </c>
      <c r="I9" s="44">
        <f t="shared" si="3"/>
        <v>10.907830000000002</v>
      </c>
      <c r="J9" s="44">
        <f t="shared" si="4"/>
        <v>109.07830000000003</v>
      </c>
      <c r="K9" s="44">
        <f t="shared" si="5"/>
        <v>9570.7905589190141</v>
      </c>
      <c r="L9" s="20">
        <f t="shared" si="6"/>
        <v>4.8594631936052513E-3</v>
      </c>
      <c r="M9" s="59">
        <f t="shared" si="10"/>
        <v>4.4537066133473989E-2</v>
      </c>
      <c r="N9" s="44">
        <f t="shared" si="7"/>
        <v>2.3614382530004147E-5</v>
      </c>
      <c r="O9" s="58">
        <f t="shared" si="8"/>
        <v>2.2600830937286581E-3</v>
      </c>
    </row>
    <row r="10" spans="1:15" x14ac:dyDescent="0.2">
      <c r="A10" s="62" t="str">
        <f>Data!B65</f>
        <v>CAL05-D3</v>
      </c>
      <c r="B10" s="87">
        <f>Data!C65</f>
        <v>33.333333333333336</v>
      </c>
      <c r="C10" s="61">
        <f>Data!D65</f>
        <v>0.31653000000000003</v>
      </c>
      <c r="D10" s="60" t="s">
        <v>31</v>
      </c>
      <c r="E10" s="5">
        <f t="shared" si="0"/>
        <v>0.35075191017344831</v>
      </c>
      <c r="F10" s="20">
        <f t="shared" si="1"/>
        <v>30.028803044277577</v>
      </c>
      <c r="G10" s="10">
        <f t="shared" si="9"/>
        <v>34.460651439042117</v>
      </c>
      <c r="H10" s="44">
        <f t="shared" si="2"/>
        <v>1148.688381301404</v>
      </c>
      <c r="I10" s="44">
        <f t="shared" si="3"/>
        <v>10.907830000000002</v>
      </c>
      <c r="J10" s="44">
        <f t="shared" si="4"/>
        <v>363.59433333333345</v>
      </c>
      <c r="K10" s="44">
        <f t="shared" si="5"/>
        <v>38289.6127100468</v>
      </c>
      <c r="L10" s="20">
        <f t="shared" si="6"/>
        <v>-3.4221910173448278E-2</v>
      </c>
      <c r="M10" s="59">
        <f t="shared" si="10"/>
        <v>-9.7567280977957888E-2</v>
      </c>
      <c r="N10" s="44">
        <f t="shared" si="7"/>
        <v>1.1711391359195628E-3</v>
      </c>
      <c r="O10" s="58">
        <f t="shared" si="8"/>
        <v>4.0358217549545022E-2</v>
      </c>
    </row>
    <row r="11" spans="1:15" x14ac:dyDescent="0.2">
      <c r="A11" s="62" t="str">
        <f>Data!B66</f>
        <v>CAL06-D3</v>
      </c>
      <c r="B11" s="87">
        <f>Data!C66</f>
        <v>100</v>
      </c>
      <c r="C11" s="61">
        <f>Data!D66</f>
        <v>0.91625000000000001</v>
      </c>
      <c r="D11" s="60" t="s">
        <v>30</v>
      </c>
      <c r="E11" s="5">
        <f t="shared" si="0"/>
        <v>1.0411558340793157</v>
      </c>
      <c r="F11" s="20">
        <f t="shared" si="1"/>
        <v>87.938864022993229</v>
      </c>
      <c r="G11" s="10">
        <f t="shared" si="9"/>
        <v>11.9048622100955</v>
      </c>
      <c r="H11" s="44">
        <f t="shared" si="2"/>
        <v>1190.48622100955</v>
      </c>
      <c r="I11" s="44">
        <f t="shared" si="3"/>
        <v>10.907830000000002</v>
      </c>
      <c r="J11" s="44">
        <f t="shared" si="4"/>
        <v>1090.7830000000001</v>
      </c>
      <c r="K11" s="44">
        <f t="shared" si="5"/>
        <v>119048.62210095499</v>
      </c>
      <c r="L11" s="20">
        <f t="shared" si="6"/>
        <v>-0.12490583407931566</v>
      </c>
      <c r="M11" s="59">
        <f t="shared" si="10"/>
        <v>-0.11996843314984516</v>
      </c>
      <c r="N11" s="44">
        <f t="shared" si="7"/>
        <v>1.5601467387049532E-2</v>
      </c>
      <c r="O11" s="58">
        <f t="shared" si="8"/>
        <v>0.18573331951812336</v>
      </c>
    </row>
    <row r="12" spans="1:15" x14ac:dyDescent="0.2">
      <c r="A12" s="62" t="str">
        <f>Data!B67</f>
        <v>CAL07-D3</v>
      </c>
      <c r="B12" s="87">
        <f>Data!C67</f>
        <v>333.33333333333331</v>
      </c>
      <c r="C12" s="61">
        <f>Data!D67</f>
        <v>3.1397533333333327</v>
      </c>
      <c r="D12" s="60" t="s">
        <v>30</v>
      </c>
      <c r="E12" s="5">
        <f t="shared" si="0"/>
        <v>3.4575695677498506</v>
      </c>
      <c r="F12" s="20">
        <f t="shared" si="1"/>
        <v>302.64441598009125</v>
      </c>
      <c r="G12" s="10">
        <f t="shared" si="9"/>
        <v>3.4741041228291833</v>
      </c>
      <c r="H12" s="44">
        <f t="shared" si="2"/>
        <v>1158.0347076097278</v>
      </c>
      <c r="I12" s="44">
        <f t="shared" si="3"/>
        <v>10.907830000000002</v>
      </c>
      <c r="J12" s="44">
        <f t="shared" si="4"/>
        <v>3635.9433333333341</v>
      </c>
      <c r="K12" s="44">
        <f t="shared" si="5"/>
        <v>386011.56920324254</v>
      </c>
      <c r="L12" s="20">
        <f t="shared" si="6"/>
        <v>-0.31781623441651785</v>
      </c>
      <c r="M12" s="59">
        <f t="shared" si="10"/>
        <v>-9.1918970302410793E-2</v>
      </c>
      <c r="N12" s="44">
        <f t="shared" si="7"/>
        <v>0.10100715885869503</v>
      </c>
      <c r="O12" s="58">
        <f t="shared" si="8"/>
        <v>0.35090938702625468</v>
      </c>
    </row>
    <row r="13" spans="1:15" x14ac:dyDescent="0.2">
      <c r="A13" s="62" t="str">
        <f>Data!B68</f>
        <v>CAL08-D3</v>
      </c>
      <c r="B13" s="87">
        <f>Data!C68</f>
        <v>1000</v>
      </c>
      <c r="C13" s="61">
        <f>Data!D68</f>
        <v>10.907830000000002</v>
      </c>
      <c r="D13" s="60" t="s">
        <v>30</v>
      </c>
      <c r="E13" s="5">
        <f t="shared" si="0"/>
        <v>10.361608806808523</v>
      </c>
      <c r="F13" s="20">
        <f t="shared" si="1"/>
        <v>1052.7441182644993</v>
      </c>
      <c r="G13" s="10">
        <f t="shared" si="9"/>
        <v>1</v>
      </c>
      <c r="H13" s="44">
        <f t="shared" si="2"/>
        <v>1000</v>
      </c>
      <c r="I13" s="44">
        <f t="shared" si="3"/>
        <v>10.907830000000002</v>
      </c>
      <c r="J13" s="44">
        <f t="shared" si="4"/>
        <v>10907.830000000002</v>
      </c>
      <c r="K13" s="44">
        <f t="shared" si="5"/>
        <v>1000000</v>
      </c>
      <c r="L13" s="20">
        <f t="shared" si="6"/>
        <v>0.54622119319147977</v>
      </c>
      <c r="M13" s="59">
        <f t="shared" si="10"/>
        <v>5.2715867137597648E-2</v>
      </c>
      <c r="N13" s="44">
        <f t="shared" si="7"/>
        <v>0.29835759189152389</v>
      </c>
      <c r="O13" s="58">
        <f t="shared" si="8"/>
        <v>0.29835759189152389</v>
      </c>
    </row>
    <row r="14" spans="1:15" x14ac:dyDescent="0.2">
      <c r="A14" s="62"/>
      <c r="B14" s="87"/>
      <c r="C14" s="61"/>
      <c r="D14" s="60" t="s">
        <v>43</v>
      </c>
      <c r="E14" s="5">
        <f t="shared" si="0"/>
        <v>5.5499482205146958E-3</v>
      </c>
      <c r="F14" s="20" t="str">
        <f t="shared" si="1"/>
        <v/>
      </c>
      <c r="G14" s="10" t="str">
        <f t="shared" si="9"/>
        <v/>
      </c>
      <c r="H14" s="44" t="str">
        <f t="shared" si="2"/>
        <v/>
      </c>
      <c r="I14" s="44" t="str">
        <f t="shared" si="3"/>
        <v/>
      </c>
      <c r="J14" s="44" t="str">
        <f t="shared" si="4"/>
        <v/>
      </c>
      <c r="K14" s="44" t="str">
        <f t="shared" si="5"/>
        <v/>
      </c>
      <c r="L14" s="20">
        <f t="shared" si="6"/>
        <v>-5.5499482205146958E-3</v>
      </c>
      <c r="M14" s="59">
        <f t="shared" si="10"/>
        <v>-1</v>
      </c>
      <c r="N14" s="44" t="str">
        <f t="shared" si="7"/>
        <v/>
      </c>
      <c r="O14" s="58" t="str">
        <f t="shared" si="8"/>
        <v/>
      </c>
    </row>
    <row r="15" spans="1:15" x14ac:dyDescent="0.2">
      <c r="A15" s="62"/>
      <c r="B15" s="87"/>
      <c r="C15" s="61"/>
      <c r="D15" s="55" t="s">
        <v>43</v>
      </c>
      <c r="E15" s="54">
        <f t="shared" si="0"/>
        <v>5.5499482205146958E-3</v>
      </c>
      <c r="F15" s="40" t="str">
        <f t="shared" si="1"/>
        <v/>
      </c>
      <c r="G15" s="53" t="str">
        <f t="shared" si="9"/>
        <v/>
      </c>
      <c r="H15" s="51" t="str">
        <f t="shared" si="2"/>
        <v/>
      </c>
      <c r="I15" s="51" t="str">
        <f t="shared" si="3"/>
        <v/>
      </c>
      <c r="J15" s="51" t="str">
        <f t="shared" si="4"/>
        <v/>
      </c>
      <c r="K15" s="51" t="str">
        <f t="shared" si="5"/>
        <v/>
      </c>
      <c r="L15" s="40">
        <f t="shared" si="6"/>
        <v>-5.5499482205146958E-3</v>
      </c>
      <c r="M15" s="52">
        <f t="shared" si="10"/>
        <v>-1</v>
      </c>
      <c r="N15" s="51" t="str">
        <f t="shared" si="7"/>
        <v/>
      </c>
      <c r="O15" s="50" t="str">
        <f t="shared" si="8"/>
        <v/>
      </c>
    </row>
    <row r="16" spans="1:15" x14ac:dyDescent="0.2">
      <c r="A16" s="69"/>
      <c r="B16" s="87"/>
      <c r="C16" s="61"/>
      <c r="D16" s="68" t="s">
        <v>43</v>
      </c>
      <c r="E16" s="67">
        <f t="shared" si="0"/>
        <v>5.5499482205146958E-3</v>
      </c>
      <c r="F16" s="64" t="str">
        <f t="shared" si="1"/>
        <v/>
      </c>
      <c r="G16" s="66" t="str">
        <f>IF($D16="Y",MAX(G17:G25),"")</f>
        <v/>
      </c>
      <c r="H16" s="65" t="str">
        <f t="shared" si="2"/>
        <v/>
      </c>
      <c r="I16" s="65" t="str">
        <f t="shared" si="3"/>
        <v/>
      </c>
      <c r="J16" s="65" t="str">
        <f t="shared" si="4"/>
        <v/>
      </c>
      <c r="K16" s="65" t="str">
        <f t="shared" si="5"/>
        <v/>
      </c>
      <c r="L16" s="64">
        <f t="shared" si="6"/>
        <v>-5.5499482205146958E-3</v>
      </c>
      <c r="M16" s="63"/>
      <c r="N16" s="44" t="str">
        <f t="shared" si="7"/>
        <v/>
      </c>
      <c r="O16" s="58" t="str">
        <f t="shared" si="8"/>
        <v/>
      </c>
    </row>
    <row r="17" spans="1:15" x14ac:dyDescent="0.2">
      <c r="A17" s="62"/>
      <c r="B17" s="87"/>
      <c r="C17" s="61"/>
      <c r="D17" s="60" t="s">
        <v>43</v>
      </c>
      <c r="E17" s="5">
        <f t="shared" si="0"/>
        <v>5.5499482205146958E-3</v>
      </c>
      <c r="F17" s="20" t="str">
        <f t="shared" si="1"/>
        <v/>
      </c>
      <c r="G17" s="10" t="str">
        <f t="shared" ref="G17:G25" si="11">IF($D17="Y",(MAX($C$6:$C$15)/(C17))^$D$3,"")</f>
        <v/>
      </c>
      <c r="H17" s="44" t="str">
        <f t="shared" si="2"/>
        <v/>
      </c>
      <c r="I17" s="44" t="str">
        <f t="shared" si="3"/>
        <v/>
      </c>
      <c r="J17" s="44" t="str">
        <f t="shared" si="4"/>
        <v/>
      </c>
      <c r="K17" s="44" t="str">
        <f t="shared" si="5"/>
        <v/>
      </c>
      <c r="L17" s="20">
        <f t="shared" si="6"/>
        <v>-5.5499482205146958E-3</v>
      </c>
      <c r="M17" s="59">
        <f t="shared" ref="M17:M25" si="12">L17/E17</f>
        <v>-1</v>
      </c>
      <c r="N17" s="44" t="str">
        <f t="shared" si="7"/>
        <v/>
      </c>
      <c r="O17" s="58" t="str">
        <f t="shared" si="8"/>
        <v/>
      </c>
    </row>
    <row r="18" spans="1:15" x14ac:dyDescent="0.2">
      <c r="A18" s="62"/>
      <c r="B18" s="87"/>
      <c r="C18" s="61"/>
      <c r="D18" s="60" t="s">
        <v>43</v>
      </c>
      <c r="E18" s="5">
        <f t="shared" si="0"/>
        <v>5.5499482205146958E-3</v>
      </c>
      <c r="F18" s="20" t="str">
        <f t="shared" si="1"/>
        <v/>
      </c>
      <c r="G18" s="10" t="str">
        <f t="shared" si="11"/>
        <v/>
      </c>
      <c r="H18" s="44" t="str">
        <f t="shared" si="2"/>
        <v/>
      </c>
      <c r="I18" s="44" t="str">
        <f t="shared" si="3"/>
        <v/>
      </c>
      <c r="J18" s="44" t="str">
        <f t="shared" si="4"/>
        <v/>
      </c>
      <c r="K18" s="44" t="str">
        <f t="shared" si="5"/>
        <v/>
      </c>
      <c r="L18" s="20">
        <f t="shared" si="6"/>
        <v>-5.5499482205146958E-3</v>
      </c>
      <c r="M18" s="59">
        <f t="shared" si="12"/>
        <v>-1</v>
      </c>
      <c r="N18" s="44" t="str">
        <f t="shared" si="7"/>
        <v/>
      </c>
      <c r="O18" s="58" t="str">
        <f t="shared" si="8"/>
        <v/>
      </c>
    </row>
    <row r="19" spans="1:15" x14ac:dyDescent="0.2">
      <c r="A19" s="62"/>
      <c r="B19" s="87"/>
      <c r="C19" s="61"/>
      <c r="D19" s="60" t="s">
        <v>43</v>
      </c>
      <c r="E19" s="5">
        <f t="shared" si="0"/>
        <v>5.5499482205146958E-3</v>
      </c>
      <c r="F19" s="20" t="str">
        <f t="shared" si="1"/>
        <v/>
      </c>
      <c r="G19" s="10" t="str">
        <f t="shared" si="11"/>
        <v/>
      </c>
      <c r="H19" s="44" t="str">
        <f t="shared" si="2"/>
        <v/>
      </c>
      <c r="I19" s="44" t="str">
        <f t="shared" si="3"/>
        <v/>
      </c>
      <c r="J19" s="44" t="str">
        <f t="shared" si="4"/>
        <v/>
      </c>
      <c r="K19" s="44" t="str">
        <f t="shared" si="5"/>
        <v/>
      </c>
      <c r="L19" s="20">
        <f t="shared" si="6"/>
        <v>-5.5499482205146958E-3</v>
      </c>
      <c r="M19" s="59">
        <f t="shared" si="12"/>
        <v>-1</v>
      </c>
      <c r="N19" s="44" t="str">
        <f t="shared" si="7"/>
        <v/>
      </c>
      <c r="O19" s="58" t="str">
        <f t="shared" si="8"/>
        <v/>
      </c>
    </row>
    <row r="20" spans="1:15" x14ac:dyDescent="0.2">
      <c r="A20" s="62"/>
      <c r="B20" s="87"/>
      <c r="C20" s="61"/>
      <c r="D20" s="60" t="s">
        <v>43</v>
      </c>
      <c r="E20" s="5">
        <f t="shared" si="0"/>
        <v>5.5499482205146958E-3</v>
      </c>
      <c r="F20" s="20" t="str">
        <f t="shared" si="1"/>
        <v/>
      </c>
      <c r="G20" s="10" t="str">
        <f t="shared" si="11"/>
        <v/>
      </c>
      <c r="H20" s="44" t="str">
        <f t="shared" si="2"/>
        <v/>
      </c>
      <c r="I20" s="44" t="str">
        <f t="shared" si="3"/>
        <v/>
      </c>
      <c r="J20" s="44" t="str">
        <f t="shared" si="4"/>
        <v/>
      </c>
      <c r="K20" s="44" t="str">
        <f t="shared" si="5"/>
        <v/>
      </c>
      <c r="L20" s="20">
        <f t="shared" si="6"/>
        <v>-5.5499482205146958E-3</v>
      </c>
      <c r="M20" s="59">
        <f t="shared" si="12"/>
        <v>-1</v>
      </c>
      <c r="N20" s="44" t="str">
        <f t="shared" si="7"/>
        <v/>
      </c>
      <c r="O20" s="58" t="str">
        <f t="shared" si="8"/>
        <v/>
      </c>
    </row>
    <row r="21" spans="1:15" x14ac:dyDescent="0.2">
      <c r="A21" s="62"/>
      <c r="B21" s="87"/>
      <c r="C21" s="61"/>
      <c r="D21" s="60" t="s">
        <v>43</v>
      </c>
      <c r="E21" s="5">
        <f t="shared" si="0"/>
        <v>5.5499482205146958E-3</v>
      </c>
      <c r="F21" s="20" t="str">
        <f t="shared" si="1"/>
        <v/>
      </c>
      <c r="G21" s="10" t="str">
        <f t="shared" si="11"/>
        <v/>
      </c>
      <c r="H21" s="44" t="str">
        <f t="shared" si="2"/>
        <v/>
      </c>
      <c r="I21" s="44" t="str">
        <f t="shared" si="3"/>
        <v/>
      </c>
      <c r="J21" s="44" t="str">
        <f t="shared" si="4"/>
        <v/>
      </c>
      <c r="K21" s="44" t="str">
        <f t="shared" si="5"/>
        <v/>
      </c>
      <c r="L21" s="20">
        <f t="shared" si="6"/>
        <v>-5.5499482205146958E-3</v>
      </c>
      <c r="M21" s="59">
        <f t="shared" si="12"/>
        <v>-1</v>
      </c>
      <c r="N21" s="44" t="str">
        <f t="shared" si="7"/>
        <v/>
      </c>
      <c r="O21" s="58" t="str">
        <f t="shared" si="8"/>
        <v/>
      </c>
    </row>
    <row r="22" spans="1:15" x14ac:dyDescent="0.2">
      <c r="A22" s="62"/>
      <c r="B22" s="87"/>
      <c r="C22" s="61"/>
      <c r="D22" s="60" t="s">
        <v>43</v>
      </c>
      <c r="E22" s="5">
        <f t="shared" si="0"/>
        <v>5.5499482205146958E-3</v>
      </c>
      <c r="F22" s="20" t="str">
        <f t="shared" si="1"/>
        <v/>
      </c>
      <c r="G22" s="10" t="str">
        <f t="shared" si="11"/>
        <v/>
      </c>
      <c r="H22" s="44" t="str">
        <f t="shared" si="2"/>
        <v/>
      </c>
      <c r="I22" s="44" t="str">
        <f t="shared" si="3"/>
        <v/>
      </c>
      <c r="J22" s="44" t="str">
        <f t="shared" si="4"/>
        <v/>
      </c>
      <c r="K22" s="44" t="str">
        <f t="shared" si="5"/>
        <v/>
      </c>
      <c r="L22" s="20">
        <f t="shared" si="6"/>
        <v>-5.5499482205146958E-3</v>
      </c>
      <c r="M22" s="59">
        <f t="shared" si="12"/>
        <v>-1</v>
      </c>
      <c r="N22" s="44" t="str">
        <f t="shared" si="7"/>
        <v/>
      </c>
      <c r="O22" s="58" t="str">
        <f t="shared" si="8"/>
        <v/>
      </c>
    </row>
    <row r="23" spans="1:15" x14ac:dyDescent="0.2">
      <c r="A23" s="62"/>
      <c r="B23" s="87"/>
      <c r="C23" s="61"/>
      <c r="D23" s="60" t="s">
        <v>43</v>
      </c>
      <c r="E23" s="5">
        <f t="shared" si="0"/>
        <v>5.5499482205146958E-3</v>
      </c>
      <c r="F23" s="20" t="str">
        <f t="shared" si="1"/>
        <v/>
      </c>
      <c r="G23" s="10" t="str">
        <f t="shared" si="11"/>
        <v/>
      </c>
      <c r="H23" s="44" t="str">
        <f t="shared" si="2"/>
        <v/>
      </c>
      <c r="I23" s="44" t="str">
        <f t="shared" si="3"/>
        <v/>
      </c>
      <c r="J23" s="44" t="str">
        <f t="shared" si="4"/>
        <v/>
      </c>
      <c r="K23" s="44" t="str">
        <f t="shared" si="5"/>
        <v/>
      </c>
      <c r="L23" s="20">
        <f t="shared" si="6"/>
        <v>-5.5499482205146958E-3</v>
      </c>
      <c r="M23" s="59">
        <f t="shared" si="12"/>
        <v>-1</v>
      </c>
      <c r="N23" s="44" t="str">
        <f t="shared" si="7"/>
        <v/>
      </c>
      <c r="O23" s="58" t="str">
        <f t="shared" si="8"/>
        <v/>
      </c>
    </row>
    <row r="24" spans="1:15" x14ac:dyDescent="0.2">
      <c r="A24" s="62"/>
      <c r="B24" s="87"/>
      <c r="C24" s="61"/>
      <c r="D24" s="60" t="s">
        <v>43</v>
      </c>
      <c r="E24" s="5">
        <f t="shared" si="0"/>
        <v>5.5499482205146958E-3</v>
      </c>
      <c r="F24" s="20" t="str">
        <f t="shared" si="1"/>
        <v/>
      </c>
      <c r="G24" s="10" t="str">
        <f t="shared" si="11"/>
        <v/>
      </c>
      <c r="H24" s="44" t="str">
        <f t="shared" si="2"/>
        <v/>
      </c>
      <c r="I24" s="44" t="str">
        <f t="shared" si="3"/>
        <v/>
      </c>
      <c r="J24" s="44" t="str">
        <f t="shared" si="4"/>
        <v/>
      </c>
      <c r="K24" s="44" t="str">
        <f t="shared" si="5"/>
        <v/>
      </c>
      <c r="L24" s="20">
        <f t="shared" si="6"/>
        <v>-5.5499482205146958E-3</v>
      </c>
      <c r="M24" s="59">
        <f t="shared" si="12"/>
        <v>-1</v>
      </c>
      <c r="N24" s="44" t="str">
        <f t="shared" si="7"/>
        <v/>
      </c>
      <c r="O24" s="58" t="str">
        <f t="shared" si="8"/>
        <v/>
      </c>
    </row>
    <row r="25" spans="1:15" x14ac:dyDescent="0.2">
      <c r="A25" s="57"/>
      <c r="B25" s="88"/>
      <c r="C25" s="56"/>
      <c r="D25" s="55" t="s">
        <v>43</v>
      </c>
      <c r="E25" s="54">
        <f t="shared" si="0"/>
        <v>5.5499482205146958E-3</v>
      </c>
      <c r="F25" s="40" t="str">
        <f t="shared" si="1"/>
        <v/>
      </c>
      <c r="G25" s="53" t="str">
        <f t="shared" si="11"/>
        <v/>
      </c>
      <c r="H25" s="51" t="str">
        <f t="shared" si="2"/>
        <v/>
      </c>
      <c r="I25" s="51" t="str">
        <f t="shared" si="3"/>
        <v/>
      </c>
      <c r="J25" s="51" t="str">
        <f t="shared" si="4"/>
        <v/>
      </c>
      <c r="K25" s="51" t="str">
        <f t="shared" si="5"/>
        <v/>
      </c>
      <c r="L25" s="40">
        <f t="shared" si="6"/>
        <v>-5.5499482205146958E-3</v>
      </c>
      <c r="M25" s="52">
        <f t="shared" si="12"/>
        <v>-1</v>
      </c>
      <c r="N25" s="51" t="str">
        <f t="shared" si="7"/>
        <v/>
      </c>
      <c r="O25" s="50" t="str">
        <f t="shared" si="8"/>
        <v/>
      </c>
    </row>
    <row r="27" spans="1:15" x14ac:dyDescent="0.2">
      <c r="A27" s="49" t="s">
        <v>32</v>
      </c>
      <c r="B27" s="89" t="s">
        <v>33</v>
      </c>
      <c r="C27" s="100"/>
      <c r="D27" s="48"/>
      <c r="E27" s="48"/>
      <c r="F27" s="48"/>
      <c r="G27" s="48" t="s">
        <v>64</v>
      </c>
      <c r="H27" s="48" t="s">
        <v>63</v>
      </c>
      <c r="I27" s="48" t="s">
        <v>62</v>
      </c>
      <c r="J27" s="48" t="s">
        <v>61</v>
      </c>
      <c r="K27" s="47" t="s">
        <v>60</v>
      </c>
      <c r="L27" s="48"/>
      <c r="M27" s="47"/>
      <c r="N27" s="46" t="s">
        <v>59</v>
      </c>
      <c r="O27" s="46" t="s">
        <v>58</v>
      </c>
    </row>
    <row r="28" spans="1:15" x14ac:dyDescent="0.2">
      <c r="A28" s="45">
        <f>H28/(G28)</f>
        <v>4.1803567489296887</v>
      </c>
      <c r="B28" s="90">
        <f>I28/G28</f>
        <v>4.884196876232616E-2</v>
      </c>
      <c r="C28" s="101" t="s">
        <v>34</v>
      </c>
      <c r="G28" s="20">
        <f>SUM(G6:G25)</f>
        <v>1646.9065261710857</v>
      </c>
      <c r="H28" s="20">
        <f>SUM(H6:H25)</f>
        <v>6884.6568115356467</v>
      </c>
      <c r="I28" s="20">
        <f>SUM(I6:I25)</f>
        <v>80.438157105719256</v>
      </c>
      <c r="J28" s="20">
        <f>SUM(J6:J25)</f>
        <v>16154.496230000002</v>
      </c>
      <c r="K28" s="24">
        <f>SUM(K6:K25)</f>
        <v>1556218.1483562302</v>
      </c>
      <c r="M28" s="24"/>
      <c r="N28" s="44">
        <f>SQRT(SUM(N6:N25))</f>
        <v>0.64512991514052531</v>
      </c>
      <c r="O28" s="44">
        <f>SQRT(SUM(O6:O25)/SUM(G6:G15))</f>
        <v>2.3198542956557423E-2</v>
      </c>
    </row>
    <row r="29" spans="1:15" x14ac:dyDescent="0.2">
      <c r="A29" s="25" t="s">
        <v>35</v>
      </c>
      <c r="B29" s="90">
        <f>(J28-((H28*I28)/G28))/(K28-((H28^2)/G28))</f>
        <v>1.0356058858588008E-2</v>
      </c>
      <c r="C29" s="1" t="s">
        <v>36</v>
      </c>
      <c r="K29" s="24"/>
      <c r="M29" s="24"/>
    </row>
    <row r="30" spans="1:15" x14ac:dyDescent="0.2">
      <c r="A30" s="43" t="s">
        <v>37</v>
      </c>
      <c r="B30" s="42">
        <f>B28-(A28*B29)</f>
        <v>5.5499482205146958E-3</v>
      </c>
      <c r="C30" s="102" t="s">
        <v>38</v>
      </c>
      <c r="D30" s="40"/>
      <c r="E30" s="42">
        <f>B30/B29</f>
        <v>0.53591315927219452</v>
      </c>
      <c r="F30" s="41"/>
      <c r="G30" s="40" t="s">
        <v>57</v>
      </c>
      <c r="H30" s="40"/>
      <c r="I30" s="40"/>
      <c r="J30" s="40"/>
      <c r="K30" s="39"/>
      <c r="L30" s="40"/>
      <c r="M30" s="39"/>
    </row>
    <row r="32" spans="1:15" x14ac:dyDescent="0.2">
      <c r="A32" s="140" t="s">
        <v>39</v>
      </c>
      <c r="B32" s="141"/>
      <c r="C32" s="103"/>
      <c r="D32" s="38"/>
      <c r="E32" s="38"/>
      <c r="F32" s="38"/>
      <c r="G32" s="37"/>
      <c r="L32" s="142" t="s">
        <v>56</v>
      </c>
      <c r="M32" s="143"/>
    </row>
    <row r="33" spans="1:13" x14ac:dyDescent="0.2">
      <c r="A33" s="36" t="s">
        <v>40</v>
      </c>
      <c r="B33" s="91" t="s">
        <v>41</v>
      </c>
      <c r="C33" s="104" t="s">
        <v>3</v>
      </c>
      <c r="D33" s="35"/>
      <c r="E33" s="35"/>
      <c r="F33" s="34" t="s">
        <v>42</v>
      </c>
      <c r="G33" s="32" t="s">
        <v>55</v>
      </c>
      <c r="H33" s="35"/>
      <c r="I33" s="34"/>
      <c r="J33" s="34"/>
      <c r="K33" s="34"/>
      <c r="L33" s="33" t="s">
        <v>54</v>
      </c>
      <c r="M33" s="32" t="s">
        <v>53</v>
      </c>
    </row>
    <row r="34" spans="1:13" x14ac:dyDescent="0.2">
      <c r="A34" s="31" t="str">
        <f>Data!B69</f>
        <v>QC1A-D3</v>
      </c>
      <c r="B34" s="92">
        <f>Data!C69</f>
        <v>1</v>
      </c>
      <c r="C34" s="105">
        <f>Data!D69</f>
        <v>1.67E-2</v>
      </c>
      <c r="D34" s="27"/>
      <c r="E34" s="27"/>
      <c r="F34" s="20">
        <f t="shared" ref="F34:F65" si="13">IF(C34&gt;0,(C34-$B$30)/$B$29,"")</f>
        <v>1.0766694098343077</v>
      </c>
      <c r="G34" s="26">
        <f t="shared" ref="G34:G65" si="14">IF((AND(B34&lt;&gt;"",C34&gt;0)),F34/B34,"")</f>
        <v>1.0766694098343077</v>
      </c>
      <c r="L34" s="25" t="b">
        <f t="shared" ref="L34:L65" si="15">IF(C34&gt;0,(IF(OR(C34&lt;0.8*MIN($E$7:$E$15,$E$17:$E$25),C34&gt;1.2*MAX($E$6:$E$25)),TRUE,FALSE)),"")</f>
        <v>0</v>
      </c>
      <c r="M34" s="24" t="b">
        <f t="shared" ref="M34:M65" si="16">IF(B34&gt;0,(IF(OR(G34&gt;1.15,G34&lt;0.85),TRUE,FALSE)),"")</f>
        <v>0</v>
      </c>
    </row>
    <row r="35" spans="1:13" x14ac:dyDescent="0.2">
      <c r="A35" s="31" t="str">
        <f>Data!B70</f>
        <v>QC1B-D3</v>
      </c>
      <c r="B35" s="92">
        <f>Data!C70</f>
        <v>1</v>
      </c>
      <c r="C35" s="105">
        <f>Data!D70</f>
        <v>1.9029999999999998E-2</v>
      </c>
      <c r="D35" s="27"/>
      <c r="E35" s="27"/>
      <c r="F35" s="20">
        <f t="shared" si="13"/>
        <v>1.3016584748653344</v>
      </c>
      <c r="G35" s="26">
        <f t="shared" si="14"/>
        <v>1.3016584748653344</v>
      </c>
      <c r="L35" s="25" t="b">
        <f t="shared" si="15"/>
        <v>0</v>
      </c>
      <c r="M35" s="24" t="b">
        <f t="shared" si="16"/>
        <v>1</v>
      </c>
    </row>
    <row r="36" spans="1:13" x14ac:dyDescent="0.2">
      <c r="A36" s="31" t="str">
        <f>Data!B71</f>
        <v>QC1C-D3</v>
      </c>
      <c r="B36" s="92">
        <f>Data!C71</f>
        <v>1</v>
      </c>
      <c r="C36" s="105">
        <f>Data!D71</f>
        <v>1.6250000000000001E-2</v>
      </c>
      <c r="D36" s="28"/>
      <c r="E36" s="27"/>
      <c r="F36" s="20">
        <f t="shared" si="13"/>
        <v>1.0332165861158691</v>
      </c>
      <c r="G36" s="26">
        <f t="shared" si="14"/>
        <v>1.0332165861158691</v>
      </c>
      <c r="L36" s="25" t="b">
        <f t="shared" si="15"/>
        <v>0</v>
      </c>
      <c r="M36" s="24" t="b">
        <f t="shared" si="16"/>
        <v>0</v>
      </c>
    </row>
    <row r="37" spans="1:13" x14ac:dyDescent="0.2">
      <c r="A37" s="31" t="str">
        <f>Data!B72</f>
        <v>QC1D-D3</v>
      </c>
      <c r="B37" s="92">
        <f>Data!C72</f>
        <v>1</v>
      </c>
      <c r="C37" s="105">
        <f>Data!D72</f>
        <v>1.7149999999999999E-2</v>
      </c>
      <c r="D37" s="28"/>
      <c r="E37" s="27"/>
      <c r="F37" s="20">
        <f t="shared" si="13"/>
        <v>1.1201222335527463</v>
      </c>
      <c r="G37" s="26">
        <f t="shared" si="14"/>
        <v>1.1201222335527463</v>
      </c>
      <c r="L37" s="25" t="b">
        <f t="shared" si="15"/>
        <v>0</v>
      </c>
      <c r="M37" s="24" t="b">
        <f t="shared" si="16"/>
        <v>0</v>
      </c>
    </row>
    <row r="38" spans="1:13" x14ac:dyDescent="0.2">
      <c r="A38" s="31" t="str">
        <f>Data!B73</f>
        <v>QC1E-D3</v>
      </c>
      <c r="B38" s="92">
        <f>Data!C73</f>
        <v>1</v>
      </c>
      <c r="C38" s="105">
        <f>Data!D73</f>
        <v>1.6489999999999998E-2</v>
      </c>
      <c r="D38" s="28"/>
      <c r="E38" s="27"/>
      <c r="F38" s="20">
        <f t="shared" si="13"/>
        <v>1.0563914254323694</v>
      </c>
      <c r="G38" s="26">
        <f t="shared" si="14"/>
        <v>1.0563914254323694</v>
      </c>
      <c r="L38" s="25" t="b">
        <f t="shared" si="15"/>
        <v>0</v>
      </c>
      <c r="M38" s="24" t="b">
        <f t="shared" si="16"/>
        <v>0</v>
      </c>
    </row>
    <row r="39" spans="1:13" x14ac:dyDescent="0.2">
      <c r="A39" s="31" t="str">
        <f>Data!B74</f>
        <v>QC2A-D3</v>
      </c>
      <c r="B39" s="92">
        <f>Data!C74</f>
        <v>3.3333333333333335</v>
      </c>
      <c r="C39" s="105">
        <f>Data!D74</f>
        <v>4.7453333333333327E-2</v>
      </c>
      <c r="D39" s="28"/>
      <c r="E39" s="27"/>
      <c r="F39" s="20">
        <f t="shared" si="13"/>
        <v>4.0462675700292348</v>
      </c>
      <c r="G39" s="26">
        <f t="shared" si="14"/>
        <v>1.2138802710087704</v>
      </c>
      <c r="L39" s="25" t="b">
        <f t="shared" si="15"/>
        <v>0</v>
      </c>
      <c r="M39" s="24" t="b">
        <f t="shared" si="16"/>
        <v>1</v>
      </c>
    </row>
    <row r="40" spans="1:13" x14ac:dyDescent="0.2">
      <c r="A40" s="31" t="str">
        <f>Data!B75</f>
        <v>QC2B-D3</v>
      </c>
      <c r="B40" s="92">
        <f>Data!C75</f>
        <v>3.3333333333333335</v>
      </c>
      <c r="C40" s="105">
        <f>Data!D75</f>
        <v>4.3479999999999998E-2</v>
      </c>
      <c r="D40" s="27"/>
      <c r="E40" s="27"/>
      <c r="F40" s="20">
        <f t="shared" si="13"/>
        <v>3.662595230233836</v>
      </c>
      <c r="G40" s="26">
        <f t="shared" si="14"/>
        <v>1.0987785690701508</v>
      </c>
      <c r="L40" s="25" t="b">
        <f t="shared" si="15"/>
        <v>0</v>
      </c>
      <c r="M40" s="24" t="b">
        <f t="shared" si="16"/>
        <v>0</v>
      </c>
    </row>
    <row r="41" spans="1:13" x14ac:dyDescent="0.2">
      <c r="A41" s="31" t="str">
        <f>Data!B76</f>
        <v>QC2C-D3</v>
      </c>
      <c r="B41" s="92">
        <f>Data!C76</f>
        <v>3.3333333333333335</v>
      </c>
      <c r="C41" s="105">
        <f>Data!D76</f>
        <v>3.6946666666666669E-2</v>
      </c>
      <c r="D41" s="28"/>
      <c r="E41" s="27"/>
      <c r="F41" s="20">
        <f t="shared" si="13"/>
        <v>3.0317246043957637</v>
      </c>
      <c r="G41" s="26">
        <f t="shared" si="14"/>
        <v>0.90951738131872906</v>
      </c>
      <c r="L41" s="25" t="b">
        <f t="shared" si="15"/>
        <v>0</v>
      </c>
      <c r="M41" s="24" t="b">
        <f t="shared" si="16"/>
        <v>0</v>
      </c>
    </row>
    <row r="42" spans="1:13" x14ac:dyDescent="0.2">
      <c r="A42" s="31" t="str">
        <f>Data!B77</f>
        <v>QC2D-D3</v>
      </c>
      <c r="B42" s="92">
        <f>Data!C77</f>
        <v>3.3333333333333335</v>
      </c>
      <c r="C42" s="105">
        <f>Data!D77</f>
        <v>3.9733333333333329E-2</v>
      </c>
      <c r="D42" s="28"/>
      <c r="E42" s="27"/>
      <c r="F42" s="20">
        <f t="shared" si="13"/>
        <v>3.3008102386817981</v>
      </c>
      <c r="G42" s="26">
        <f t="shared" si="14"/>
        <v>0.99024307160453939</v>
      </c>
      <c r="L42" s="25" t="b">
        <f t="shared" si="15"/>
        <v>0</v>
      </c>
      <c r="M42" s="24" t="b">
        <f t="shared" si="16"/>
        <v>0</v>
      </c>
    </row>
    <row r="43" spans="1:13" x14ac:dyDescent="0.2">
      <c r="A43" s="31" t="str">
        <f>Data!B78</f>
        <v>QC2E-D3</v>
      </c>
      <c r="B43" s="92">
        <f>Data!C78</f>
        <v>3.3333333333333335</v>
      </c>
      <c r="C43" s="105">
        <f>Data!D78</f>
        <v>4.4593333333333339E-2</v>
      </c>
      <c r="D43" s="28"/>
      <c r="E43" s="27"/>
      <c r="F43" s="20">
        <f t="shared" si="13"/>
        <v>3.7701007348409372</v>
      </c>
      <c r="G43" s="26">
        <f t="shared" si="14"/>
        <v>1.1310302204522811</v>
      </c>
      <c r="L43" s="25" t="b">
        <f t="shared" si="15"/>
        <v>0</v>
      </c>
      <c r="M43" s="24" t="b">
        <f t="shared" si="16"/>
        <v>0</v>
      </c>
    </row>
    <row r="44" spans="1:13" x14ac:dyDescent="0.2">
      <c r="A44" s="31" t="str">
        <f>Data!B79</f>
        <v>QC3A-D3</v>
      </c>
      <c r="B44" s="92">
        <f>Data!C79</f>
        <v>500</v>
      </c>
      <c r="C44" s="105">
        <f>Data!D79</f>
        <v>5.3566300000000009</v>
      </c>
      <c r="D44" s="28"/>
      <c r="E44" s="27"/>
      <c r="F44" s="20">
        <f t="shared" si="13"/>
        <v>516.71008487383938</v>
      </c>
      <c r="G44" s="26">
        <f t="shared" si="14"/>
        <v>1.0334201697476788</v>
      </c>
      <c r="L44" s="25" t="b">
        <f t="shared" si="15"/>
        <v>0</v>
      </c>
      <c r="M44" s="24" t="b">
        <f t="shared" si="16"/>
        <v>0</v>
      </c>
    </row>
    <row r="45" spans="1:13" x14ac:dyDescent="0.2">
      <c r="A45" s="31" t="str">
        <f>Data!B80</f>
        <v>QC3B-D3</v>
      </c>
      <c r="B45" s="92">
        <f>Data!C80</f>
        <v>500</v>
      </c>
      <c r="C45" s="105">
        <f>Data!D80</f>
        <v>5.0071000000000003</v>
      </c>
      <c r="D45" s="28"/>
      <c r="E45" s="27"/>
      <c r="F45" s="20">
        <f t="shared" si="13"/>
        <v>482.95882826427078</v>
      </c>
      <c r="G45" s="26">
        <f t="shared" si="14"/>
        <v>0.96591765652854156</v>
      </c>
      <c r="L45" s="25" t="b">
        <f t="shared" si="15"/>
        <v>0</v>
      </c>
      <c r="M45" s="24" t="b">
        <f t="shared" si="16"/>
        <v>0</v>
      </c>
    </row>
    <row r="46" spans="1:13" x14ac:dyDescent="0.2">
      <c r="A46" s="31" t="str">
        <f>Data!B81</f>
        <v>QC3C-D3</v>
      </c>
      <c r="B46" s="92">
        <f>Data!C81</f>
        <v>500</v>
      </c>
      <c r="C46" s="105">
        <f>Data!D81</f>
        <v>4.8062999999999994</v>
      </c>
      <c r="D46" s="28"/>
      <c r="E46" s="27"/>
      <c r="F46" s="20">
        <f t="shared" si="13"/>
        <v>463.5692127027985</v>
      </c>
      <c r="G46" s="26">
        <f t="shared" si="14"/>
        <v>0.92713842540559699</v>
      </c>
      <c r="L46" s="25" t="b">
        <f t="shared" si="15"/>
        <v>0</v>
      </c>
      <c r="M46" s="24" t="b">
        <f t="shared" si="16"/>
        <v>0</v>
      </c>
    </row>
    <row r="47" spans="1:13" x14ac:dyDescent="0.2">
      <c r="A47" s="31" t="str">
        <f>Data!B82</f>
        <v>QC3D-D3</v>
      </c>
      <c r="B47" s="92">
        <f>Data!C82</f>
        <v>500</v>
      </c>
      <c r="C47" s="105">
        <f>Data!D82</f>
        <v>4.7563699999999995</v>
      </c>
      <c r="D47" s="28"/>
      <c r="E47" s="27"/>
      <c r="F47" s="20">
        <f t="shared" si="13"/>
        <v>458.74788050666149</v>
      </c>
      <c r="G47" s="26">
        <f t="shared" si="14"/>
        <v>0.91749576101332297</v>
      </c>
      <c r="L47" s="25" t="b">
        <f t="shared" si="15"/>
        <v>0</v>
      </c>
      <c r="M47" s="24" t="b">
        <f t="shared" si="16"/>
        <v>0</v>
      </c>
    </row>
    <row r="48" spans="1:13" x14ac:dyDescent="0.2">
      <c r="A48" s="31" t="str">
        <f>Data!B83</f>
        <v>QC3E-D3</v>
      </c>
      <c r="B48" s="92">
        <f>Data!C83</f>
        <v>500</v>
      </c>
      <c r="C48" s="105">
        <f>Data!D83</f>
        <v>5.4577099999999996</v>
      </c>
      <c r="D48" s="28"/>
      <c r="E48" s="27"/>
      <c r="F48" s="20">
        <f t="shared" si="13"/>
        <v>526.47055469930547</v>
      </c>
      <c r="G48" s="26">
        <f t="shared" si="14"/>
        <v>1.052941109398611</v>
      </c>
      <c r="L48" s="25" t="b">
        <f t="shared" si="15"/>
        <v>0</v>
      </c>
      <c r="M48" s="24" t="b">
        <f t="shared" si="16"/>
        <v>0</v>
      </c>
    </row>
    <row r="49" spans="1:13" x14ac:dyDescent="0.2">
      <c r="A49" s="31" t="str">
        <f>Data!B84</f>
        <v>QC4A-D3</v>
      </c>
      <c r="B49" s="92">
        <f>Data!C84</f>
        <v>900</v>
      </c>
      <c r="C49" s="105">
        <f>Data!D84</f>
        <v>10.087800000000001</v>
      </c>
      <c r="D49" s="28"/>
      <c r="E49" s="27"/>
      <c r="F49" s="20">
        <f t="shared" si="13"/>
        <v>973.56052041154078</v>
      </c>
      <c r="G49" s="26">
        <f t="shared" si="14"/>
        <v>1.0817339115683786</v>
      </c>
      <c r="L49" s="25" t="b">
        <f t="shared" si="15"/>
        <v>0</v>
      </c>
      <c r="M49" s="24" t="b">
        <f t="shared" si="16"/>
        <v>0</v>
      </c>
    </row>
    <row r="50" spans="1:13" x14ac:dyDescent="0.2">
      <c r="A50" s="31" t="str">
        <f>Data!B85</f>
        <v>QC4B-D3</v>
      </c>
      <c r="B50" s="92">
        <f>Data!C85</f>
        <v>900</v>
      </c>
      <c r="C50" s="105">
        <f>Data!D85</f>
        <v>9.6370100000000001</v>
      </c>
      <c r="D50" s="28"/>
      <c r="E50" s="27"/>
      <c r="F50" s="20">
        <f t="shared" si="13"/>
        <v>930.03141284701849</v>
      </c>
      <c r="G50" s="26">
        <f t="shared" si="14"/>
        <v>1.0333682364966872</v>
      </c>
      <c r="L50" s="25" t="b">
        <f t="shared" si="15"/>
        <v>0</v>
      </c>
      <c r="M50" s="24" t="b">
        <f t="shared" si="16"/>
        <v>0</v>
      </c>
    </row>
    <row r="51" spans="1:13" x14ac:dyDescent="0.2">
      <c r="A51" s="31" t="str">
        <f>Data!B86</f>
        <v>QC4C-D3</v>
      </c>
      <c r="B51" s="92">
        <f>Data!C86</f>
        <v>900</v>
      </c>
      <c r="C51" s="105">
        <f>Data!D86</f>
        <v>10.087980000000002</v>
      </c>
      <c r="D51" s="28"/>
      <c r="E51" s="27"/>
      <c r="F51" s="20">
        <f t="shared" si="13"/>
        <v>973.57790154102815</v>
      </c>
      <c r="G51" s="26">
        <f t="shared" si="14"/>
        <v>1.0817532239344758</v>
      </c>
      <c r="L51" s="25" t="b">
        <f t="shared" si="15"/>
        <v>0</v>
      </c>
      <c r="M51" s="24" t="b">
        <f t="shared" si="16"/>
        <v>0</v>
      </c>
    </row>
    <row r="52" spans="1:13" x14ac:dyDescent="0.2">
      <c r="A52" s="31" t="str">
        <f>Data!B87</f>
        <v>QC4D-D3</v>
      </c>
      <c r="B52" s="92">
        <f>Data!C87</f>
        <v>900</v>
      </c>
      <c r="C52" s="105">
        <f>Data!D87</f>
        <v>10.086780000000001</v>
      </c>
      <c r="D52" s="28"/>
      <c r="E52" s="27"/>
      <c r="F52" s="20">
        <f t="shared" si="13"/>
        <v>973.46202734444557</v>
      </c>
      <c r="G52" s="26">
        <f t="shared" si="14"/>
        <v>1.0816244748271617</v>
      </c>
      <c r="L52" s="25" t="b">
        <f t="shared" si="15"/>
        <v>0</v>
      </c>
      <c r="M52" s="24" t="b">
        <f t="shared" si="16"/>
        <v>0</v>
      </c>
    </row>
    <row r="53" spans="1:13" x14ac:dyDescent="0.2">
      <c r="A53" s="31" t="str">
        <f>Data!B88</f>
        <v>QC4E-D3</v>
      </c>
      <c r="B53" s="92">
        <f>Data!C88</f>
        <v>900</v>
      </c>
      <c r="C53" s="105">
        <f>Data!D88</f>
        <v>8.1957700000000013</v>
      </c>
      <c r="D53" s="28"/>
      <c r="E53" s="27"/>
      <c r="F53" s="20">
        <f t="shared" si="13"/>
        <v>790.86264027821289</v>
      </c>
      <c r="G53" s="26">
        <f t="shared" si="14"/>
        <v>0.8787362669757921</v>
      </c>
      <c r="L53" s="25" t="b">
        <f t="shared" si="15"/>
        <v>0</v>
      </c>
      <c r="M53" s="24" t="b">
        <f t="shared" si="16"/>
        <v>0</v>
      </c>
    </row>
    <row r="54" spans="1:13" x14ac:dyDescent="0.2">
      <c r="A54" s="31"/>
      <c r="B54" s="92"/>
      <c r="C54" s="105"/>
      <c r="D54" s="28"/>
      <c r="E54" s="27"/>
      <c r="F54" s="20" t="str">
        <f t="shared" si="13"/>
        <v/>
      </c>
      <c r="G54" s="26" t="str">
        <f t="shared" si="14"/>
        <v/>
      </c>
      <c r="L54" s="25" t="str">
        <f t="shared" si="15"/>
        <v/>
      </c>
      <c r="M54" s="24" t="str">
        <f t="shared" si="16"/>
        <v/>
      </c>
    </row>
    <row r="55" spans="1:13" x14ac:dyDescent="0.2">
      <c r="A55" s="31"/>
      <c r="B55" s="92"/>
      <c r="C55" s="105"/>
      <c r="D55" s="28"/>
      <c r="E55" s="27"/>
      <c r="F55" s="20" t="str">
        <f t="shared" si="13"/>
        <v/>
      </c>
      <c r="G55" s="26" t="str">
        <f t="shared" si="14"/>
        <v/>
      </c>
      <c r="L55" s="25" t="str">
        <f t="shared" si="15"/>
        <v/>
      </c>
      <c r="M55" s="24" t="str">
        <f t="shared" si="16"/>
        <v/>
      </c>
    </row>
    <row r="56" spans="1:13" x14ac:dyDescent="0.2">
      <c r="A56" s="31"/>
      <c r="B56" s="92"/>
      <c r="C56" s="105"/>
      <c r="D56" s="28"/>
      <c r="E56" s="27"/>
      <c r="F56" s="20" t="str">
        <f t="shared" si="13"/>
        <v/>
      </c>
      <c r="G56" s="26" t="str">
        <f t="shared" si="14"/>
        <v/>
      </c>
      <c r="L56" s="25" t="str">
        <f t="shared" si="15"/>
        <v/>
      </c>
      <c r="M56" s="24" t="str">
        <f t="shared" si="16"/>
        <v/>
      </c>
    </row>
    <row r="57" spans="1:13" x14ac:dyDescent="0.2">
      <c r="A57" s="31"/>
      <c r="B57" s="92"/>
      <c r="C57" s="105"/>
      <c r="D57" s="28"/>
      <c r="E57" s="27"/>
      <c r="F57" s="20" t="str">
        <f t="shared" si="13"/>
        <v/>
      </c>
      <c r="G57" s="26" t="str">
        <f t="shared" si="14"/>
        <v/>
      </c>
      <c r="L57" s="25" t="str">
        <f t="shared" si="15"/>
        <v/>
      </c>
      <c r="M57" s="24" t="str">
        <f t="shared" si="16"/>
        <v/>
      </c>
    </row>
    <row r="58" spans="1:13" x14ac:dyDescent="0.2">
      <c r="A58" s="31"/>
      <c r="B58" s="92"/>
      <c r="C58" s="105"/>
      <c r="D58" s="28"/>
      <c r="E58" s="27"/>
      <c r="F58" s="20" t="str">
        <f t="shared" si="13"/>
        <v/>
      </c>
      <c r="G58" s="26" t="str">
        <f t="shared" si="14"/>
        <v/>
      </c>
      <c r="L58" s="25" t="str">
        <f t="shared" si="15"/>
        <v/>
      </c>
      <c r="M58" s="24" t="str">
        <f t="shared" si="16"/>
        <v/>
      </c>
    </row>
    <row r="59" spans="1:13" x14ac:dyDescent="0.2">
      <c r="A59" s="31"/>
      <c r="B59" s="92"/>
      <c r="C59" s="105"/>
      <c r="D59" s="28"/>
      <c r="E59" s="27"/>
      <c r="F59" s="20" t="str">
        <f t="shared" si="13"/>
        <v/>
      </c>
      <c r="G59" s="26" t="str">
        <f t="shared" si="14"/>
        <v/>
      </c>
      <c r="L59" s="25" t="str">
        <f t="shared" si="15"/>
        <v/>
      </c>
      <c r="M59" s="24" t="str">
        <f t="shared" si="16"/>
        <v/>
      </c>
    </row>
    <row r="60" spans="1:13" x14ac:dyDescent="0.2">
      <c r="A60" s="31"/>
      <c r="B60" s="92"/>
      <c r="C60" s="105"/>
      <c r="D60" s="28"/>
      <c r="E60" s="27"/>
      <c r="F60" s="20" t="str">
        <f t="shared" si="13"/>
        <v/>
      </c>
      <c r="G60" s="26" t="str">
        <f t="shared" si="14"/>
        <v/>
      </c>
      <c r="L60" s="25" t="str">
        <f t="shared" si="15"/>
        <v/>
      </c>
      <c r="M60" s="24" t="str">
        <f t="shared" si="16"/>
        <v/>
      </c>
    </row>
    <row r="61" spans="1:13" x14ac:dyDescent="0.2">
      <c r="A61" s="31"/>
      <c r="B61" s="92"/>
      <c r="C61" s="105"/>
      <c r="D61" s="28"/>
      <c r="E61" s="27"/>
      <c r="F61" s="20" t="str">
        <f t="shared" si="13"/>
        <v/>
      </c>
      <c r="G61" s="26" t="str">
        <f t="shared" si="14"/>
        <v/>
      </c>
      <c r="L61" s="25" t="str">
        <f t="shared" si="15"/>
        <v/>
      </c>
      <c r="M61" s="24" t="str">
        <f t="shared" si="16"/>
        <v/>
      </c>
    </row>
    <row r="62" spans="1:13" x14ac:dyDescent="0.2">
      <c r="A62" s="31"/>
      <c r="B62" s="92"/>
      <c r="C62" s="105"/>
      <c r="D62" s="28"/>
      <c r="E62" s="27"/>
      <c r="F62" s="20" t="str">
        <f t="shared" si="13"/>
        <v/>
      </c>
      <c r="G62" s="26" t="str">
        <f t="shared" si="14"/>
        <v/>
      </c>
      <c r="L62" s="25" t="str">
        <f t="shared" si="15"/>
        <v/>
      </c>
      <c r="M62" s="24" t="str">
        <f t="shared" si="16"/>
        <v/>
      </c>
    </row>
    <row r="63" spans="1:13" x14ac:dyDescent="0.2">
      <c r="A63" s="31"/>
      <c r="B63" s="92"/>
      <c r="C63" s="105"/>
      <c r="D63" s="28"/>
      <c r="E63" s="27"/>
      <c r="F63" s="20" t="str">
        <f t="shared" si="13"/>
        <v/>
      </c>
      <c r="G63" s="26" t="str">
        <f t="shared" si="14"/>
        <v/>
      </c>
      <c r="L63" s="25" t="str">
        <f t="shared" si="15"/>
        <v/>
      </c>
      <c r="M63" s="24" t="str">
        <f t="shared" si="16"/>
        <v/>
      </c>
    </row>
    <row r="64" spans="1:13" x14ac:dyDescent="0.2">
      <c r="A64" s="31"/>
      <c r="B64" s="92"/>
      <c r="C64" s="105"/>
      <c r="D64" s="28"/>
      <c r="E64" s="27"/>
      <c r="F64" s="20" t="str">
        <f t="shared" si="13"/>
        <v/>
      </c>
      <c r="G64" s="26" t="str">
        <f t="shared" si="14"/>
        <v/>
      </c>
      <c r="L64" s="25" t="str">
        <f t="shared" si="15"/>
        <v/>
      </c>
      <c r="M64" s="24" t="str">
        <f t="shared" si="16"/>
        <v/>
      </c>
    </row>
    <row r="65" spans="1:13" x14ac:dyDescent="0.2">
      <c r="A65" s="31"/>
      <c r="B65" s="92"/>
      <c r="C65" s="105"/>
      <c r="D65" s="28"/>
      <c r="E65" s="27"/>
      <c r="F65" s="20" t="str">
        <f t="shared" si="13"/>
        <v/>
      </c>
      <c r="G65" s="26" t="str">
        <f t="shared" si="14"/>
        <v/>
      </c>
      <c r="L65" s="25" t="str">
        <f t="shared" si="15"/>
        <v/>
      </c>
      <c r="M65" s="24" t="str">
        <f t="shared" si="16"/>
        <v/>
      </c>
    </row>
    <row r="66" spans="1:13" x14ac:dyDescent="0.2">
      <c r="A66" s="30"/>
      <c r="B66" s="93"/>
      <c r="C66" s="29"/>
      <c r="D66" s="28"/>
      <c r="E66" s="27"/>
      <c r="F66" s="20" t="str">
        <f t="shared" ref="F66:F83" si="17">IF(C66&gt;0,(C66-$B$30)/$B$29,"")</f>
        <v/>
      </c>
      <c r="G66" s="26" t="str">
        <f t="shared" ref="G66:G83" si="18">IF((AND(B66&lt;&gt;"",C66&gt;0)),F66/B66,"")</f>
        <v/>
      </c>
      <c r="L66" s="25" t="str">
        <f t="shared" ref="L66:L83" si="19">IF(C66&gt;0,(IF(OR(C66&lt;0.8*MIN($E$7:$E$15,$E$17:$E$25),C66&gt;1.2*MAX($E$6:$E$25)),TRUE,FALSE)),"")</f>
        <v/>
      </c>
      <c r="M66" s="24" t="str">
        <f t="shared" ref="M66:M83" si="20">IF(B66&gt;0,(IF(OR(G66&gt;1.15,G66&lt;0.85),TRUE,FALSE)),"")</f>
        <v/>
      </c>
    </row>
    <row r="67" spans="1:13" x14ac:dyDescent="0.2">
      <c r="A67" s="30"/>
      <c r="B67" s="93"/>
      <c r="C67" s="29"/>
      <c r="D67" s="28"/>
      <c r="E67" s="27"/>
      <c r="F67" s="20" t="str">
        <f t="shared" si="17"/>
        <v/>
      </c>
      <c r="G67" s="26" t="str">
        <f t="shared" si="18"/>
        <v/>
      </c>
      <c r="L67" s="25" t="str">
        <f t="shared" si="19"/>
        <v/>
      </c>
      <c r="M67" s="24" t="str">
        <f t="shared" si="20"/>
        <v/>
      </c>
    </row>
    <row r="68" spans="1:13" x14ac:dyDescent="0.2">
      <c r="A68" s="30"/>
      <c r="B68" s="93"/>
      <c r="C68" s="29"/>
      <c r="D68" s="28"/>
      <c r="E68" s="27"/>
      <c r="F68" s="20" t="str">
        <f t="shared" si="17"/>
        <v/>
      </c>
      <c r="G68" s="26" t="str">
        <f t="shared" si="18"/>
        <v/>
      </c>
      <c r="L68" s="25" t="str">
        <f t="shared" si="19"/>
        <v/>
      </c>
      <c r="M68" s="24" t="str">
        <f t="shared" si="20"/>
        <v/>
      </c>
    </row>
    <row r="69" spans="1:13" x14ac:dyDescent="0.2">
      <c r="A69" s="30"/>
      <c r="B69" s="93"/>
      <c r="C69" s="29"/>
      <c r="D69" s="28"/>
      <c r="E69" s="27"/>
      <c r="F69" s="20" t="str">
        <f t="shared" si="17"/>
        <v/>
      </c>
      <c r="G69" s="26" t="str">
        <f t="shared" si="18"/>
        <v/>
      </c>
      <c r="L69" s="25" t="str">
        <f t="shared" si="19"/>
        <v/>
      </c>
      <c r="M69" s="24" t="str">
        <f t="shared" si="20"/>
        <v/>
      </c>
    </row>
    <row r="70" spans="1:13" x14ac:dyDescent="0.2">
      <c r="A70" s="30"/>
      <c r="B70" s="93"/>
      <c r="C70" s="29"/>
      <c r="D70" s="28"/>
      <c r="E70" s="27"/>
      <c r="F70" s="20" t="str">
        <f t="shared" si="17"/>
        <v/>
      </c>
      <c r="G70" s="26" t="str">
        <f t="shared" si="18"/>
        <v/>
      </c>
      <c r="L70" s="25" t="str">
        <f t="shared" si="19"/>
        <v/>
      </c>
      <c r="M70" s="24" t="str">
        <f t="shared" si="20"/>
        <v/>
      </c>
    </row>
    <row r="71" spans="1:13" x14ac:dyDescent="0.2">
      <c r="A71" s="30"/>
      <c r="B71" s="93"/>
      <c r="C71" s="29"/>
      <c r="D71" s="28"/>
      <c r="E71" s="27"/>
      <c r="F71" s="20" t="str">
        <f t="shared" si="17"/>
        <v/>
      </c>
      <c r="G71" s="26" t="str">
        <f t="shared" si="18"/>
        <v/>
      </c>
      <c r="L71" s="25" t="str">
        <f t="shared" si="19"/>
        <v/>
      </c>
      <c r="M71" s="24" t="str">
        <f t="shared" si="20"/>
        <v/>
      </c>
    </row>
    <row r="72" spans="1:13" x14ac:dyDescent="0.2">
      <c r="A72" s="30"/>
      <c r="B72" s="93"/>
      <c r="C72" s="29"/>
      <c r="D72" s="28"/>
      <c r="E72" s="27"/>
      <c r="F72" s="20" t="str">
        <f t="shared" si="17"/>
        <v/>
      </c>
      <c r="G72" s="26" t="str">
        <f t="shared" si="18"/>
        <v/>
      </c>
      <c r="L72" s="25" t="str">
        <f t="shared" si="19"/>
        <v/>
      </c>
      <c r="M72" s="24" t="str">
        <f t="shared" si="20"/>
        <v/>
      </c>
    </row>
    <row r="73" spans="1:13" x14ac:dyDescent="0.2">
      <c r="A73" s="30"/>
      <c r="B73" s="93"/>
      <c r="C73" s="29"/>
      <c r="D73" s="28"/>
      <c r="E73" s="27"/>
      <c r="F73" s="20" t="str">
        <f t="shared" si="17"/>
        <v/>
      </c>
      <c r="G73" s="26" t="str">
        <f t="shared" si="18"/>
        <v/>
      </c>
      <c r="L73" s="25" t="str">
        <f t="shared" si="19"/>
        <v/>
      </c>
      <c r="M73" s="24" t="str">
        <f t="shared" si="20"/>
        <v/>
      </c>
    </row>
    <row r="74" spans="1:13" x14ac:dyDescent="0.2">
      <c r="A74" s="30"/>
      <c r="B74" s="93"/>
      <c r="C74" s="29"/>
      <c r="D74" s="28"/>
      <c r="E74" s="27"/>
      <c r="F74" s="20" t="str">
        <f t="shared" si="17"/>
        <v/>
      </c>
      <c r="G74" s="26" t="str">
        <f t="shared" si="18"/>
        <v/>
      </c>
      <c r="L74" s="25" t="str">
        <f t="shared" si="19"/>
        <v/>
      </c>
      <c r="M74" s="24" t="str">
        <f t="shared" si="20"/>
        <v/>
      </c>
    </row>
    <row r="75" spans="1:13" x14ac:dyDescent="0.2">
      <c r="A75" s="30"/>
      <c r="B75" s="93"/>
      <c r="C75" s="29"/>
      <c r="D75" s="28"/>
      <c r="E75" s="27"/>
      <c r="F75" s="20" t="str">
        <f t="shared" si="17"/>
        <v/>
      </c>
      <c r="G75" s="26" t="str">
        <f t="shared" si="18"/>
        <v/>
      </c>
      <c r="L75" s="25" t="str">
        <f t="shared" si="19"/>
        <v/>
      </c>
      <c r="M75" s="24" t="str">
        <f t="shared" si="20"/>
        <v/>
      </c>
    </row>
    <row r="76" spans="1:13" x14ac:dyDescent="0.2">
      <c r="A76" s="30"/>
      <c r="B76" s="93"/>
      <c r="C76" s="29"/>
      <c r="D76" s="28"/>
      <c r="E76" s="27"/>
      <c r="F76" s="20" t="str">
        <f t="shared" si="17"/>
        <v/>
      </c>
      <c r="G76" s="26" t="str">
        <f t="shared" si="18"/>
        <v/>
      </c>
      <c r="L76" s="25" t="str">
        <f t="shared" si="19"/>
        <v/>
      </c>
      <c r="M76" s="24" t="str">
        <f t="shared" si="20"/>
        <v/>
      </c>
    </row>
    <row r="77" spans="1:13" x14ac:dyDescent="0.2">
      <c r="A77" s="30"/>
      <c r="B77" s="93"/>
      <c r="C77" s="29"/>
      <c r="D77" s="28"/>
      <c r="E77" s="27"/>
      <c r="F77" s="20" t="str">
        <f t="shared" si="17"/>
        <v/>
      </c>
      <c r="G77" s="26" t="str">
        <f t="shared" si="18"/>
        <v/>
      </c>
      <c r="L77" s="25" t="str">
        <f t="shared" si="19"/>
        <v/>
      </c>
      <c r="M77" s="24" t="str">
        <f t="shared" si="20"/>
        <v/>
      </c>
    </row>
    <row r="78" spans="1:13" x14ac:dyDescent="0.2">
      <c r="A78" s="30"/>
      <c r="B78" s="93"/>
      <c r="C78" s="29"/>
      <c r="D78" s="28"/>
      <c r="E78" s="27"/>
      <c r="F78" s="20" t="str">
        <f t="shared" si="17"/>
        <v/>
      </c>
      <c r="G78" s="26" t="str">
        <f t="shared" si="18"/>
        <v/>
      </c>
      <c r="L78" s="25" t="str">
        <f t="shared" si="19"/>
        <v/>
      </c>
      <c r="M78" s="24" t="str">
        <f t="shared" si="20"/>
        <v/>
      </c>
    </row>
    <row r="79" spans="1:13" x14ac:dyDescent="0.2">
      <c r="A79" s="30"/>
      <c r="B79" s="93"/>
      <c r="C79" s="29"/>
      <c r="D79" s="28"/>
      <c r="E79" s="27"/>
      <c r="F79" s="20" t="str">
        <f t="shared" si="17"/>
        <v/>
      </c>
      <c r="G79" s="26" t="str">
        <f t="shared" si="18"/>
        <v/>
      </c>
      <c r="L79" s="25" t="str">
        <f t="shared" si="19"/>
        <v/>
      </c>
      <c r="M79" s="24" t="str">
        <f t="shared" si="20"/>
        <v/>
      </c>
    </row>
    <row r="80" spans="1:13" x14ac:dyDescent="0.2">
      <c r="A80" s="30"/>
      <c r="B80" s="93"/>
      <c r="C80" s="29"/>
      <c r="D80" s="28"/>
      <c r="E80" s="27"/>
      <c r="F80" s="20" t="str">
        <f t="shared" si="17"/>
        <v/>
      </c>
      <c r="G80" s="26" t="str">
        <f t="shared" si="18"/>
        <v/>
      </c>
      <c r="L80" s="25" t="str">
        <f t="shared" si="19"/>
        <v/>
      </c>
      <c r="M80" s="24" t="str">
        <f t="shared" si="20"/>
        <v/>
      </c>
    </row>
    <row r="81" spans="1:15" x14ac:dyDescent="0.2">
      <c r="A81" s="30"/>
      <c r="B81" s="93"/>
      <c r="C81" s="29"/>
      <c r="D81" s="28"/>
      <c r="E81" s="27"/>
      <c r="F81" s="20" t="str">
        <f t="shared" si="17"/>
        <v/>
      </c>
      <c r="G81" s="26" t="str">
        <f t="shared" si="18"/>
        <v/>
      </c>
      <c r="L81" s="25" t="str">
        <f t="shared" si="19"/>
        <v/>
      </c>
      <c r="M81" s="24" t="str">
        <f t="shared" si="20"/>
        <v/>
      </c>
    </row>
    <row r="82" spans="1:15" x14ac:dyDescent="0.2">
      <c r="A82" s="30"/>
      <c r="B82" s="93"/>
      <c r="C82" s="29"/>
      <c r="D82" s="28"/>
      <c r="E82" s="27"/>
      <c r="F82" s="20" t="str">
        <f t="shared" si="17"/>
        <v/>
      </c>
      <c r="G82" s="26" t="str">
        <f t="shared" si="18"/>
        <v/>
      </c>
      <c r="L82" s="25" t="str">
        <f t="shared" si="19"/>
        <v/>
      </c>
      <c r="M82" s="24" t="str">
        <f t="shared" si="20"/>
        <v/>
      </c>
    </row>
    <row r="83" spans="1:15" x14ac:dyDescent="0.2">
      <c r="A83" s="30"/>
      <c r="B83" s="93"/>
      <c r="C83" s="29"/>
      <c r="D83" s="28"/>
      <c r="E83" s="27"/>
      <c r="F83" s="20" t="str">
        <f t="shared" si="17"/>
        <v/>
      </c>
      <c r="G83" s="26" t="str">
        <f t="shared" si="18"/>
        <v/>
      </c>
      <c r="L83" s="25" t="str">
        <f t="shared" si="19"/>
        <v/>
      </c>
      <c r="M83" s="24" t="str">
        <f t="shared" si="20"/>
        <v/>
      </c>
    </row>
    <row r="84" spans="1:15" s="21" customFormat="1" x14ac:dyDescent="0.2">
      <c r="B84" s="94"/>
      <c r="C84" s="106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2"/>
      <c r="O84" s="22"/>
    </row>
    <row r="85" spans="1:15" s="21" customFormat="1" x14ac:dyDescent="0.2">
      <c r="B85" s="94"/>
      <c r="C85" s="10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2"/>
      <c r="O85" s="22"/>
    </row>
    <row r="86" spans="1:15" s="21" customFormat="1" x14ac:dyDescent="0.2">
      <c r="B86" s="94"/>
      <c r="C86" s="10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2"/>
      <c r="O86" s="22"/>
    </row>
    <row r="87" spans="1:15" s="21" customFormat="1" x14ac:dyDescent="0.2">
      <c r="B87" s="94"/>
      <c r="C87" s="10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2"/>
      <c r="O87" s="22"/>
    </row>
    <row r="88" spans="1:15" s="21" customFormat="1" x14ac:dyDescent="0.2">
      <c r="B88" s="94"/>
      <c r="C88" s="106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2"/>
      <c r="O88" s="22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5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4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3" priority="3" operator="equal">
      <formula>"N"</formula>
    </cfRule>
    <cfRule type="cellIs" dxfId="2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1" priority="2" operator="notBetween">
      <formula>-0.15</formula>
      <formula>0.15</formula>
    </cfRule>
  </conditionalFormatting>
  <conditionalFormatting sqref="M8:M25">
    <cfRule type="cellIs" dxfId="0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50DA-8984-FB4D-BBEE-95D0B4E2BD7E}">
  <dimension ref="A2:AV36"/>
  <sheetViews>
    <sheetView tabSelected="1" topLeftCell="K1" zoomScale="90" zoomScaleNormal="90" workbookViewId="0">
      <selection activeCell="AS10" sqref="AS10"/>
    </sheetView>
  </sheetViews>
  <sheetFormatPr baseColWidth="10" defaultRowHeight="16" x14ac:dyDescent="0.2"/>
  <cols>
    <col min="1" max="1" width="14.5" style="14" customWidth="1"/>
    <col min="2" max="2" width="12.6640625" style="113" bestFit="1" customWidth="1"/>
    <col min="3" max="3" width="11.1640625" style="113" bestFit="1" customWidth="1"/>
    <col min="4" max="4" width="8.5" style="113" bestFit="1" customWidth="1"/>
    <col min="5" max="5" width="11.1640625" style="113" bestFit="1" customWidth="1"/>
    <col min="6" max="6" width="12.6640625" style="113" bestFit="1" customWidth="1"/>
    <col min="7" max="7" width="3.1640625" style="114" customWidth="1"/>
    <col min="8" max="8" width="10.83203125" style="115"/>
    <col min="9" max="9" width="11.6640625" style="115" bestFit="1" customWidth="1"/>
    <col min="10" max="10" width="11.1640625" style="115" bestFit="1" customWidth="1"/>
    <col min="11" max="11" width="2.1640625" style="115" bestFit="1" customWidth="1"/>
    <col min="12" max="12" width="11.1640625" style="115" bestFit="1" customWidth="1"/>
    <col min="13" max="13" width="11.6640625" style="115" bestFit="1" customWidth="1"/>
    <col min="14" max="14" width="3.1640625" style="114" customWidth="1"/>
    <col min="15" max="15" width="10.83203125" style="116"/>
    <col min="16" max="16" width="11.6640625" style="116" bestFit="1" customWidth="1"/>
    <col min="17" max="17" width="11.1640625" style="116" bestFit="1" customWidth="1"/>
    <col min="18" max="18" width="2.1640625" style="116" bestFit="1" customWidth="1"/>
    <col min="19" max="19" width="11.1640625" style="116" bestFit="1" customWidth="1"/>
    <col min="20" max="20" width="11.6640625" style="116" bestFit="1" customWidth="1"/>
    <col min="21" max="21" width="2.5" customWidth="1"/>
    <col min="22" max="22" width="11.1640625" customWidth="1"/>
    <col min="23" max="25" width="11.1640625" style="11" customWidth="1"/>
    <col min="26" max="27" width="11.1640625" style="126" customWidth="1"/>
    <col min="28" max="28" width="3.5" customWidth="1"/>
    <col min="29" max="29" width="10.5" customWidth="1"/>
    <col min="30" max="32" width="10.5" style="11" customWidth="1"/>
    <col min="33" max="34" width="10.5" style="126" customWidth="1"/>
    <col min="35" max="35" width="2.6640625" customWidth="1"/>
    <col min="37" max="39" width="10.83203125" style="11"/>
    <col min="40" max="41" width="10.83203125" style="126"/>
    <col min="42" max="42" width="2.33203125" customWidth="1"/>
    <col min="44" max="46" width="10.83203125" style="11"/>
    <col min="47" max="48" width="10.83203125" style="126"/>
  </cols>
  <sheetData>
    <row r="2" spans="1:48" x14ac:dyDescent="0.2">
      <c r="A2" s="14" t="str">
        <f>'Day1'!A5</f>
        <v>Calibrator ID</v>
      </c>
      <c r="B2" s="113" t="str">
        <f>'Day1'!B5</f>
        <v>Conc</v>
      </c>
      <c r="C2" s="113" t="str">
        <f>'Day1'!C5</f>
        <v>y (Ratio)</v>
      </c>
      <c r="D2" s="113" t="str">
        <f>'Day1'!D5</f>
        <v>use(Y/N)</v>
      </c>
      <c r="E2" s="113" t="str">
        <f>'Day1'!E5</f>
        <v>ycalc</v>
      </c>
      <c r="F2" s="113" t="str">
        <f>'Day1'!F5</f>
        <v>xcalc</v>
      </c>
      <c r="V2" s="144"/>
      <c r="W2" s="144"/>
      <c r="X2" s="144"/>
      <c r="Y2" s="144"/>
      <c r="Z2" s="144"/>
      <c r="AC2" s="144"/>
      <c r="AD2" s="144"/>
      <c r="AE2" s="144"/>
      <c r="AF2" s="144"/>
      <c r="AG2" s="144"/>
      <c r="AJ2" s="144"/>
      <c r="AK2" s="144"/>
      <c r="AL2" s="144"/>
      <c r="AM2" s="144"/>
      <c r="AN2" s="144"/>
      <c r="AO2" s="131"/>
      <c r="AQ2" s="12" t="s">
        <v>44</v>
      </c>
      <c r="AR2" s="13" t="s">
        <v>45</v>
      </c>
      <c r="AS2" s="13" t="s">
        <v>46</v>
      </c>
      <c r="AT2" s="13" t="s">
        <v>47</v>
      </c>
      <c r="AU2" s="130" t="s">
        <v>48</v>
      </c>
      <c r="AV2" s="130" t="s">
        <v>49</v>
      </c>
    </row>
    <row r="3" spans="1:48" x14ac:dyDescent="0.2">
      <c r="A3" s="14" t="str">
        <f>'Day1'!A6</f>
        <v>CAL00-D1</v>
      </c>
      <c r="B3" s="113">
        <f>'Day1'!B6</f>
        <v>0</v>
      </c>
      <c r="C3" s="113">
        <f>'Day1'!C6</f>
        <v>6.9300000000000004E-3</v>
      </c>
      <c r="D3" s="113" t="str">
        <f>'Day1'!D6</f>
        <v>y</v>
      </c>
      <c r="E3" s="113">
        <f>'Day1'!E6</f>
        <v>1.0287619123167266E-2</v>
      </c>
      <c r="F3" s="113">
        <f>'Day1'!F6</f>
        <v>-0.34294846270665824</v>
      </c>
      <c r="H3" s="115" t="str">
        <f>'Day2'!A6</f>
        <v>CAL00-D2</v>
      </c>
      <c r="I3" s="115">
        <f>'Day2'!B6</f>
        <v>0</v>
      </c>
      <c r="J3" s="115">
        <f>'Day2'!C6</f>
        <v>7.45E-3</v>
      </c>
      <c r="K3" s="115" t="str">
        <f>'Day2'!D6</f>
        <v>y</v>
      </c>
      <c r="L3" s="115">
        <f>'Day2'!E6</f>
        <v>9.1267786112881333E-3</v>
      </c>
      <c r="M3" s="115">
        <f>'Day2'!F6</f>
        <v>-0.17126415064314401</v>
      </c>
      <c r="O3" s="116" t="str">
        <f>'Day3'!A6</f>
        <v>CAL00-D3</v>
      </c>
      <c r="P3" s="116">
        <f>'Day3'!B6</f>
        <v>0</v>
      </c>
      <c r="Q3" s="116">
        <f>'Day3'!C6</f>
        <v>6.4799999999999996E-3</v>
      </c>
      <c r="R3" s="116" t="str">
        <f>'Day3'!D6</f>
        <v>y</v>
      </c>
      <c r="S3" s="116">
        <f>'Day3'!E6</f>
        <v>5.5499482205146958E-3</v>
      </c>
      <c r="T3" s="116">
        <f>'Day3'!F6</f>
        <v>8.9807502273322473E-2</v>
      </c>
      <c r="AQ3" s="114" t="str">
        <f>H3</f>
        <v>CAL00-D2</v>
      </c>
      <c r="AR3" s="11">
        <f>B3</f>
        <v>0</v>
      </c>
      <c r="AS3" s="11">
        <f>AVERAGE(F3,M3,T3)</f>
        <v>-0.14146837035882662</v>
      </c>
      <c r="AT3" s="125">
        <f>STDEV(F3,M3,T3)</f>
        <v>0.21791115781093462</v>
      </c>
    </row>
    <row r="4" spans="1:48" x14ac:dyDescent="0.2">
      <c r="A4" s="14" t="str">
        <f>'Day1'!A7</f>
        <v>CAL01-D1</v>
      </c>
      <c r="B4" s="113">
        <f>'Day1'!B7</f>
        <v>1</v>
      </c>
      <c r="C4" s="113">
        <f>'Day1'!C7</f>
        <v>1.976E-2</v>
      </c>
      <c r="D4" s="113" t="str">
        <f>'Day1'!D7</f>
        <v>y</v>
      </c>
      <c r="E4" s="113">
        <f>'Day1'!E7</f>
        <v>2.0078067217519022E-2</v>
      </c>
      <c r="F4" s="113">
        <f>'Day1'!F7</f>
        <v>0.96751249641959514</v>
      </c>
      <c r="H4" s="115" t="str">
        <f>'Day2'!A7</f>
        <v>CAL01-D2</v>
      </c>
      <c r="I4" s="115">
        <f>'Day2'!B7</f>
        <v>1</v>
      </c>
      <c r="J4" s="115">
        <f>'Day2'!C7</f>
        <v>1.5879999999999998E-2</v>
      </c>
      <c r="K4" s="115" t="str">
        <f>'Day2'!D7</f>
        <v>y</v>
      </c>
      <c r="L4" s="115">
        <f>'Day2'!E7</f>
        <v>1.8917377548610205E-2</v>
      </c>
      <c r="M4" s="115">
        <f>'Day2'!F7</f>
        <v>0.68976591033347012</v>
      </c>
      <c r="O4" s="116" t="str">
        <f>'Day3'!A7</f>
        <v>CAL01-D3</v>
      </c>
      <c r="P4" s="116">
        <f>'Day3'!B7</f>
        <v>1</v>
      </c>
      <c r="Q4" s="116">
        <f>'Day3'!C7</f>
        <v>1.7310000000000002E-2</v>
      </c>
      <c r="R4" s="116" t="str">
        <f>'Day3'!D7</f>
        <v>y</v>
      </c>
      <c r="S4" s="116">
        <f>'Day3'!E7</f>
        <v>1.5906007079102703E-2</v>
      </c>
      <c r="T4" s="116">
        <f>'Day3'!F7</f>
        <v>1.1355721264304137</v>
      </c>
      <c r="AQ4" s="114" t="str">
        <f t="shared" ref="AQ4:AQ10" si="0">H4</f>
        <v>CAL01-D2</v>
      </c>
      <c r="AR4" s="11">
        <f t="shared" ref="AR4:AR10" si="1">B4</f>
        <v>1</v>
      </c>
      <c r="AS4" s="11">
        <f t="shared" ref="AS4:AS10" si="2">AVERAGE(F4,M4,T4)</f>
        <v>0.9309501777278264</v>
      </c>
      <c r="AT4" s="125">
        <f>STDEV(F4,M4,T4)</f>
        <v>0.22514084022841646</v>
      </c>
      <c r="AU4" s="126">
        <f>AT4/AS4</f>
        <v>0.24183983806514603</v>
      </c>
      <c r="AV4" s="126">
        <f>AS4/AR4</f>
        <v>0.9309501777278264</v>
      </c>
    </row>
    <row r="5" spans="1:48" x14ac:dyDescent="0.2">
      <c r="A5" s="14" t="str">
        <f>'Day1'!A8</f>
        <v>CAL03-D1</v>
      </c>
      <c r="B5" s="113">
        <f>'Day1'!B8</f>
        <v>3.3333333333333335</v>
      </c>
      <c r="C5" s="113">
        <f>'Day1'!C8</f>
        <v>4.3346666666666665E-2</v>
      </c>
      <c r="D5" s="113" t="str">
        <f>'Day1'!D8</f>
        <v>y</v>
      </c>
      <c r="E5" s="113">
        <f>'Day1'!E8</f>
        <v>4.2922446104339783E-2</v>
      </c>
      <c r="F5" s="113">
        <f>'Day1'!F8</f>
        <v>3.3766633789286544</v>
      </c>
      <c r="H5" s="115" t="str">
        <f>'Day2'!A8</f>
        <v>CAL03-D2</v>
      </c>
      <c r="I5" s="115">
        <f>'Day2'!B8</f>
        <v>3.3333333333333335</v>
      </c>
      <c r="J5" s="115">
        <f>'Day2'!C8</f>
        <v>4.0503333333333329E-2</v>
      </c>
      <c r="K5" s="115" t="str">
        <f>'Day2'!D8</f>
        <v>y</v>
      </c>
      <c r="L5" s="115">
        <f>'Day2'!E8</f>
        <v>4.1762108402361713E-2</v>
      </c>
      <c r="M5" s="115">
        <f>'Day2'!F8</f>
        <v>3.2047635617507293</v>
      </c>
      <c r="O5" s="116" t="str">
        <f>'Day3'!A8</f>
        <v>CAL03-D3</v>
      </c>
      <c r="P5" s="116">
        <f>'Day3'!B8</f>
        <v>3.3333333333333335</v>
      </c>
      <c r="Q5" s="116">
        <f>'Day3'!C8</f>
        <v>4.5436666666666653E-2</v>
      </c>
      <c r="R5" s="116" t="str">
        <f>'Day3'!D8</f>
        <v>y</v>
      </c>
      <c r="S5" s="116">
        <f>'Day3'!E8</f>
        <v>4.0070144415808057E-2</v>
      </c>
      <c r="T5" s="116">
        <f>'Day3'!F8</f>
        <v>3.851534545216972</v>
      </c>
      <c r="AQ5" s="114" t="str">
        <f t="shared" si="0"/>
        <v>CAL03-D2</v>
      </c>
      <c r="AR5" s="11">
        <f t="shared" si="1"/>
        <v>3.3333333333333335</v>
      </c>
      <c r="AS5" s="11">
        <f t="shared" si="2"/>
        <v>3.477653828632119</v>
      </c>
      <c r="AT5" s="125">
        <f t="shared" ref="AT5:AT10" si="3">STDEV(F5,M5,T5)</f>
        <v>0.33500370066904284</v>
      </c>
      <c r="AU5" s="126">
        <f t="shared" ref="AU5:AU10" si="4">AT5/AS5</f>
        <v>9.6330375930720899E-2</v>
      </c>
      <c r="AV5" s="126">
        <f t="shared" ref="AV5:AV10" si="5">AS5/AR5</f>
        <v>1.0432961485896357</v>
      </c>
    </row>
    <row r="6" spans="1:48" x14ac:dyDescent="0.2">
      <c r="A6" s="14" t="str">
        <f>'Day1'!A9</f>
        <v>CAL04-D1</v>
      </c>
      <c r="B6" s="113">
        <f>'Day1'!B9</f>
        <v>10</v>
      </c>
      <c r="C6" s="113">
        <f>'Day1'!C9</f>
        <v>0.12411</v>
      </c>
      <c r="D6" s="113" t="str">
        <f>'Day1'!D9</f>
        <v>y</v>
      </c>
      <c r="E6" s="113">
        <f>'Day1'!E9</f>
        <v>0.10819210006668481</v>
      </c>
      <c r="F6" s="113">
        <f>'Day1'!F9</f>
        <v>11.625860203732499</v>
      </c>
      <c r="H6" s="115" t="str">
        <f>'Day2'!A9</f>
        <v>CAL04-D2</v>
      </c>
      <c r="I6" s="115">
        <f>'Day2'!B9</f>
        <v>10</v>
      </c>
      <c r="J6" s="115">
        <f>'Day2'!C9</f>
        <v>0.12676999999999999</v>
      </c>
      <c r="K6" s="115" t="str">
        <f>'Day2'!D9</f>
        <v>y</v>
      </c>
      <c r="L6" s="115">
        <f>'Day2'!E9</f>
        <v>0.10703276798450886</v>
      </c>
      <c r="M6" s="115">
        <f>'Day2'!F9</f>
        <v>12.015937139478993</v>
      </c>
      <c r="O6" s="116" t="str">
        <f>'Day3'!A9</f>
        <v>CAL04-D3</v>
      </c>
      <c r="P6" s="116">
        <f>'Day3'!B9</f>
        <v>10</v>
      </c>
      <c r="Q6" s="116">
        <f>'Day3'!C9</f>
        <v>0.11397000000000002</v>
      </c>
      <c r="R6" s="116" t="str">
        <f>'Day3'!D9</f>
        <v>y</v>
      </c>
      <c r="S6" s="116">
        <f>'Day3'!E9</f>
        <v>0.10911053680639476</v>
      </c>
      <c r="T6" s="116">
        <f>'Day3'!F9</f>
        <v>10.469238661151044</v>
      </c>
      <c r="AQ6" s="114" t="str">
        <f t="shared" si="0"/>
        <v>CAL04-D2</v>
      </c>
      <c r="AR6" s="11">
        <f t="shared" si="1"/>
        <v>10</v>
      </c>
      <c r="AS6" s="11">
        <f t="shared" si="2"/>
        <v>11.370345334787514</v>
      </c>
      <c r="AT6" s="125">
        <f t="shared" si="3"/>
        <v>0.80438481580924848</v>
      </c>
      <c r="AU6" s="126">
        <f t="shared" si="4"/>
        <v>7.0744097221764862E-2</v>
      </c>
      <c r="AV6" s="126">
        <f t="shared" si="5"/>
        <v>1.1370345334787513</v>
      </c>
    </row>
    <row r="7" spans="1:48" x14ac:dyDescent="0.2">
      <c r="A7" s="14" t="str">
        <f>'Day1'!A10</f>
        <v>CAL05-D1</v>
      </c>
      <c r="B7" s="113">
        <f>'Day1'!B10</f>
        <v>33.333333333333336</v>
      </c>
      <c r="C7" s="113">
        <f>'Day1'!C10</f>
        <v>0.35286666666666672</v>
      </c>
      <c r="D7" s="113" t="str">
        <f>'Day1'!D10</f>
        <v>Y</v>
      </c>
      <c r="E7" s="113">
        <f>'Day1'!E10</f>
        <v>0.33663588893489244</v>
      </c>
      <c r="F7" s="113">
        <f>'Day1'!F10</f>
        <v>34.991150991458511</v>
      </c>
      <c r="H7" s="115" t="str">
        <f>'Day2'!A10</f>
        <v>CAL05-D2</v>
      </c>
      <c r="I7" s="115">
        <f>'Day2'!B10</f>
        <v>33.333333333333336</v>
      </c>
      <c r="J7" s="115">
        <f>'Day2'!C10</f>
        <v>0.39715000000000006</v>
      </c>
      <c r="K7" s="115" t="str">
        <f>'Day2'!D10</f>
        <v>Y</v>
      </c>
      <c r="L7" s="115">
        <f>'Day2'!E10</f>
        <v>0.33548007652202394</v>
      </c>
      <c r="M7" s="115">
        <f>'Day2'!F10</f>
        <v>39.63222514503736</v>
      </c>
      <c r="O7" s="116" t="str">
        <f>'Day3'!A10</f>
        <v>CAL05-D3</v>
      </c>
      <c r="P7" s="116">
        <f>'Day3'!B10</f>
        <v>33.333333333333336</v>
      </c>
      <c r="Q7" s="116">
        <f>'Day3'!C10</f>
        <v>0.31653000000000003</v>
      </c>
      <c r="R7" s="116" t="str">
        <f>'Day3'!D10</f>
        <v>Y</v>
      </c>
      <c r="S7" s="116">
        <f>'Day3'!E10</f>
        <v>0.35075191017344831</v>
      </c>
      <c r="T7" s="116">
        <f>'Day3'!F10</f>
        <v>30.028803044277577</v>
      </c>
      <c r="AQ7" s="114" t="str">
        <f t="shared" si="0"/>
        <v>CAL05-D2</v>
      </c>
      <c r="AR7" s="11">
        <f t="shared" si="1"/>
        <v>33.333333333333336</v>
      </c>
      <c r="AS7" s="11">
        <f t="shared" si="2"/>
        <v>34.884059726924484</v>
      </c>
      <c r="AT7" s="125">
        <f t="shared" si="3"/>
        <v>4.8026066271916257</v>
      </c>
      <c r="AU7" s="126">
        <f t="shared" si="4"/>
        <v>0.13767338620524264</v>
      </c>
      <c r="AV7" s="126">
        <f t="shared" si="5"/>
        <v>1.0465217918077345</v>
      </c>
    </row>
    <row r="8" spans="1:48" x14ac:dyDescent="0.2">
      <c r="A8" s="14" t="str">
        <f>'Day1'!A11</f>
        <v>CAL06-D1</v>
      </c>
      <c r="B8" s="113">
        <f>'Day1'!B11</f>
        <v>100</v>
      </c>
      <c r="C8" s="113">
        <f>'Day1'!C11</f>
        <v>1.0363100000000001</v>
      </c>
      <c r="D8" s="113" t="str">
        <f>'Day1'!D11</f>
        <v>y</v>
      </c>
      <c r="E8" s="113">
        <f>'Day1'!E11</f>
        <v>0.98933242855834269</v>
      </c>
      <c r="F8" s="113">
        <f>'Day1'!F11</f>
        <v>104.79830657278693</v>
      </c>
      <c r="H8" s="115" t="str">
        <f>'Day2'!A11</f>
        <v>CAL06-D2</v>
      </c>
      <c r="I8" s="115">
        <f>'Day2'!B11</f>
        <v>100</v>
      </c>
      <c r="J8" s="115">
        <f>'Day2'!C11</f>
        <v>1.0771900000000001</v>
      </c>
      <c r="K8" s="115" t="str">
        <f>'Day2'!D11</f>
        <v>y</v>
      </c>
      <c r="L8" s="115">
        <f>'Day2'!E11</f>
        <v>0.98818667234349544</v>
      </c>
      <c r="M8" s="115">
        <f>'Day2'!F11</f>
        <v>109.09069283976297</v>
      </c>
      <c r="O8" s="116" t="str">
        <f>'Day3'!A11</f>
        <v>CAL06-D3</v>
      </c>
      <c r="P8" s="116">
        <f>'Day3'!B11</f>
        <v>100</v>
      </c>
      <c r="Q8" s="116">
        <f>'Day3'!C11</f>
        <v>0.91625000000000001</v>
      </c>
      <c r="R8" s="116" t="str">
        <f>'Day3'!D11</f>
        <v>y</v>
      </c>
      <c r="S8" s="116">
        <f>'Day3'!E11</f>
        <v>1.0411558340793157</v>
      </c>
      <c r="T8" s="116">
        <f>'Day3'!F11</f>
        <v>87.938864022993229</v>
      </c>
      <c r="AQ8" s="114" t="str">
        <f t="shared" si="0"/>
        <v>CAL06-D2</v>
      </c>
      <c r="AR8" s="11">
        <f t="shared" si="1"/>
        <v>100</v>
      </c>
      <c r="AS8" s="11">
        <f t="shared" si="2"/>
        <v>100.60928781184771</v>
      </c>
      <c r="AT8" s="125">
        <f t="shared" si="3"/>
        <v>11.180826186293579</v>
      </c>
      <c r="AU8" s="126">
        <f t="shared" si="4"/>
        <v>0.11113115329076935</v>
      </c>
      <c r="AV8" s="126">
        <f t="shared" si="5"/>
        <v>1.006092878118477</v>
      </c>
    </row>
    <row r="9" spans="1:48" x14ac:dyDescent="0.2">
      <c r="A9" s="14" t="str">
        <f>'Day1'!A12</f>
        <v>CAL07-D1</v>
      </c>
      <c r="B9" s="113">
        <f>'Day1'!B12</f>
        <v>333.33333333333331</v>
      </c>
      <c r="C9" s="113">
        <f>'Day1'!C12</f>
        <v>3.10609</v>
      </c>
      <c r="D9" s="113" t="str">
        <f>'Day1'!D12</f>
        <v>y</v>
      </c>
      <c r="E9" s="113">
        <f>'Day1'!E12</f>
        <v>3.2737703172404187</v>
      </c>
      <c r="F9" s="113">
        <f>'Day1'!F12</f>
        <v>316.20640353150378</v>
      </c>
      <c r="H9" s="115" t="str">
        <f>'Day2'!A12</f>
        <v>CAL07-D2</v>
      </c>
      <c r="I9" s="115">
        <f>'Day2'!B12</f>
        <v>333.33333333333331</v>
      </c>
      <c r="J9" s="115">
        <f>'Day2'!C12</f>
        <v>3.0402633333333333</v>
      </c>
      <c r="K9" s="115" t="str">
        <f>'Day2'!D12</f>
        <v>y</v>
      </c>
      <c r="L9" s="115">
        <f>'Day2'!E12</f>
        <v>3.272659757718646</v>
      </c>
      <c r="M9" s="115">
        <f>'Day2'!F12</f>
        <v>309.59664205703052</v>
      </c>
      <c r="O9" s="116" t="str">
        <f>'Day3'!A12</f>
        <v>CAL07-D3</v>
      </c>
      <c r="P9" s="116">
        <f>'Day3'!B12</f>
        <v>333.33333333333331</v>
      </c>
      <c r="Q9" s="116">
        <f>'Day3'!C12</f>
        <v>3.1397533333333327</v>
      </c>
      <c r="R9" s="116" t="str">
        <f>'Day3'!D12</f>
        <v>y</v>
      </c>
      <c r="S9" s="116">
        <f>'Day3'!E12</f>
        <v>3.4575695677498506</v>
      </c>
      <c r="T9" s="116">
        <f>'Day3'!F12</f>
        <v>302.64441598009125</v>
      </c>
      <c r="AQ9" s="114" t="str">
        <f t="shared" si="0"/>
        <v>CAL07-D2</v>
      </c>
      <c r="AR9" s="11">
        <f t="shared" si="1"/>
        <v>333.33333333333331</v>
      </c>
      <c r="AS9" s="11">
        <f t="shared" si="2"/>
        <v>309.48248718954187</v>
      </c>
      <c r="AT9" s="125">
        <f t="shared" si="3"/>
        <v>6.7817143913980642</v>
      </c>
      <c r="AU9" s="126">
        <f t="shared" si="4"/>
        <v>2.1913079647846497E-2</v>
      </c>
      <c r="AV9" s="126">
        <f t="shared" si="5"/>
        <v>0.92844746156862568</v>
      </c>
    </row>
    <row r="10" spans="1:48" x14ac:dyDescent="0.2">
      <c r="A10" s="14" t="str">
        <f>'Day1'!A13</f>
        <v>CAL08-D1</v>
      </c>
      <c r="B10" s="113">
        <f>'Day1'!B13</f>
        <v>1000</v>
      </c>
      <c r="C10" s="113">
        <f>'Day1'!C13</f>
        <v>9.9060300000000012</v>
      </c>
      <c r="D10" s="113" t="str">
        <f>'Day1'!D13</f>
        <v>y</v>
      </c>
      <c r="E10" s="113">
        <f>'Day1'!E13</f>
        <v>9.8007357134749231</v>
      </c>
      <c r="F10" s="113">
        <f>'Day1'!F13</f>
        <v>1010.7547974832557</v>
      </c>
      <c r="H10" s="115" t="str">
        <f>'Day2'!A13</f>
        <v>CAL08-D2</v>
      </c>
      <c r="I10" s="115">
        <f>'Day2'!B13</f>
        <v>1000</v>
      </c>
      <c r="J10" s="115">
        <f>'Day2'!C13</f>
        <v>9.9065100000000008</v>
      </c>
      <c r="K10" s="115" t="str">
        <f>'Day2'!D13</f>
        <v>y</v>
      </c>
      <c r="L10" s="115">
        <f>'Day2'!E13</f>
        <v>9.7997257159333611</v>
      </c>
      <c r="M10" s="115">
        <f>'Day2'!F13</f>
        <v>1010.9068183417844</v>
      </c>
      <c r="O10" s="116" t="str">
        <f>'Day3'!A13</f>
        <v>CAL08-D3</v>
      </c>
      <c r="P10" s="116">
        <f>'Day3'!B13</f>
        <v>1000</v>
      </c>
      <c r="Q10" s="116">
        <f>'Day3'!C13</f>
        <v>10.907830000000002</v>
      </c>
      <c r="R10" s="116" t="str">
        <f>'Day3'!D13</f>
        <v>y</v>
      </c>
      <c r="S10" s="116">
        <f>'Day3'!E13</f>
        <v>10.361608806808523</v>
      </c>
      <c r="T10" s="116">
        <f>'Day3'!F13</f>
        <v>1052.7441182644993</v>
      </c>
      <c r="AQ10" s="114" t="str">
        <f t="shared" si="0"/>
        <v>CAL08-D2</v>
      </c>
      <c r="AR10" s="11">
        <f t="shared" si="1"/>
        <v>1000</v>
      </c>
      <c r="AS10" s="11">
        <f t="shared" si="2"/>
        <v>1024.8019113631799</v>
      </c>
      <c r="AT10" s="125">
        <f t="shared" si="3"/>
        <v>24.198780392252566</v>
      </c>
      <c r="AU10" s="126">
        <f t="shared" si="4"/>
        <v>2.3613129643819283E-2</v>
      </c>
      <c r="AV10" s="126">
        <f t="shared" si="5"/>
        <v>1.0248019113631799</v>
      </c>
    </row>
    <row r="11" spans="1:48" s="108" customFormat="1" x14ac:dyDescent="0.2">
      <c r="A11" s="107"/>
      <c r="B11" s="117"/>
      <c r="C11" s="117"/>
      <c r="D11" s="117"/>
      <c r="E11" s="117"/>
      <c r="F11" s="117"/>
      <c r="G11" s="118"/>
      <c r="H11" s="119"/>
      <c r="I11" s="119"/>
      <c r="J11" s="119"/>
      <c r="K11" s="119"/>
      <c r="L11" s="119"/>
      <c r="M11" s="119"/>
      <c r="N11" s="118"/>
      <c r="O11" s="120"/>
      <c r="P11" s="120"/>
      <c r="Q11" s="120"/>
      <c r="R11" s="120"/>
      <c r="S11" s="120"/>
      <c r="T11" s="120"/>
      <c r="W11" s="109"/>
      <c r="X11" s="109"/>
      <c r="Y11" s="109"/>
      <c r="Z11" s="127"/>
      <c r="AA11" s="127"/>
      <c r="AD11" s="109"/>
      <c r="AE11" s="109"/>
      <c r="AF11" s="109"/>
      <c r="AG11" s="127"/>
      <c r="AH11" s="127"/>
      <c r="AK11" s="109"/>
      <c r="AL11" s="109"/>
      <c r="AM11" s="109"/>
      <c r="AN11" s="127"/>
      <c r="AO11" s="127"/>
      <c r="AR11" s="109"/>
      <c r="AS11" s="109"/>
      <c r="AT11" s="109"/>
      <c r="AU11" s="127"/>
      <c r="AV11" s="127"/>
    </row>
    <row r="12" spans="1:48" s="110" customFormat="1" x14ac:dyDescent="0.2">
      <c r="A12" s="110" t="str">
        <f>'Day1'!A29</f>
        <v>slope [1]</v>
      </c>
      <c r="B12" s="112">
        <f>'Day1'!B29</f>
        <v>9.790448094351754E-3</v>
      </c>
      <c r="C12" s="112"/>
      <c r="D12" s="112"/>
      <c r="E12" s="112"/>
      <c r="F12" s="112"/>
      <c r="G12" s="112"/>
      <c r="H12" s="111" t="str">
        <f>'Day2'!A29</f>
        <v>slope [1]</v>
      </c>
      <c r="I12" s="124">
        <f>'Day2'!B29</f>
        <v>9.7905989373220734E-3</v>
      </c>
      <c r="J12" s="112"/>
      <c r="K12" s="112"/>
      <c r="L12" s="112"/>
      <c r="M12" s="112"/>
      <c r="N12" s="112"/>
      <c r="O12" s="110" t="str">
        <f>'Day3'!A29</f>
        <v>slope [1]</v>
      </c>
      <c r="P12" s="110">
        <f>'Day3'!B29</f>
        <v>1.0356058858588008E-2</v>
      </c>
      <c r="Q12" s="112"/>
      <c r="R12" s="112"/>
      <c r="S12" s="112"/>
      <c r="T12" s="112"/>
      <c r="W12" s="111"/>
      <c r="X12" s="111"/>
      <c r="Y12" s="111"/>
      <c r="Z12" s="128"/>
      <c r="AA12" s="128"/>
      <c r="AD12" s="111"/>
      <c r="AE12" s="111"/>
      <c r="AF12" s="111"/>
      <c r="AG12" s="128"/>
      <c r="AH12" s="128"/>
      <c r="AK12" s="111"/>
      <c r="AL12" s="111"/>
      <c r="AM12" s="111"/>
      <c r="AN12" s="128"/>
      <c r="AO12" s="128"/>
      <c r="AR12" s="111"/>
      <c r="AS12" s="111"/>
      <c r="AT12" s="111"/>
      <c r="AU12" s="128"/>
      <c r="AV12" s="128"/>
    </row>
    <row r="13" spans="1:48" s="110" customFormat="1" x14ac:dyDescent="0.2">
      <c r="A13" s="110" t="str">
        <f>'Day1'!A30</f>
        <v>intercept [1]</v>
      </c>
      <c r="B13" s="112">
        <f>'Day1'!B30</f>
        <v>1.0287619123167266E-2</v>
      </c>
      <c r="C13" s="112"/>
      <c r="D13" s="112"/>
      <c r="E13" s="112"/>
      <c r="F13" s="112"/>
      <c r="G13" s="112"/>
      <c r="H13" s="111" t="str">
        <f>'Day2'!A30</f>
        <v>intercept [1]</v>
      </c>
      <c r="I13" s="124">
        <f>'Day2'!B30</f>
        <v>9.1267786112881333E-3</v>
      </c>
      <c r="J13" s="112"/>
      <c r="K13" s="112"/>
      <c r="L13" s="112"/>
      <c r="M13" s="112"/>
      <c r="N13" s="112"/>
      <c r="O13" s="110" t="str">
        <f>'Day3'!A30</f>
        <v>intercept [1]</v>
      </c>
      <c r="P13" s="110">
        <f>'Day3'!B30</f>
        <v>5.5499482205146958E-3</v>
      </c>
      <c r="Q13" s="112"/>
      <c r="R13" s="112"/>
      <c r="S13" s="112"/>
      <c r="T13" s="112"/>
      <c r="V13" s="112"/>
      <c r="W13" s="111"/>
      <c r="X13" s="111"/>
      <c r="Y13" s="111"/>
      <c r="Z13" s="128"/>
      <c r="AA13" s="128"/>
      <c r="AC13" s="112"/>
      <c r="AD13" s="111"/>
      <c r="AE13" s="111"/>
      <c r="AF13" s="111"/>
      <c r="AG13" s="128"/>
      <c r="AH13" s="128"/>
      <c r="AJ13" s="112"/>
      <c r="AK13" s="111"/>
      <c r="AL13" s="111"/>
      <c r="AM13" s="111"/>
      <c r="AN13" s="128"/>
      <c r="AO13" s="128"/>
      <c r="AR13" s="111"/>
      <c r="AS13" s="111"/>
      <c r="AT13" s="111"/>
      <c r="AU13" s="128"/>
      <c r="AV13" s="128"/>
    </row>
    <row r="14" spans="1:48" s="15" customForma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W14" s="16"/>
      <c r="X14" s="16"/>
      <c r="Y14" s="16"/>
      <c r="Z14" s="129"/>
      <c r="AA14" s="129"/>
      <c r="AD14" s="16"/>
      <c r="AE14" s="16"/>
      <c r="AF14" s="16"/>
      <c r="AG14" s="129"/>
      <c r="AH14" s="129"/>
      <c r="AK14" s="16"/>
      <c r="AL14" s="16"/>
      <c r="AM14" s="16"/>
      <c r="AN14" s="129"/>
      <c r="AO14" s="129"/>
      <c r="AR14" s="16"/>
      <c r="AS14" s="16"/>
      <c r="AT14" s="16"/>
      <c r="AU14" s="129"/>
      <c r="AV14" s="129"/>
    </row>
    <row r="15" spans="1:48" x14ac:dyDescent="0.2">
      <c r="A15" s="18" t="s">
        <v>39</v>
      </c>
      <c r="B15" s="121"/>
      <c r="C15" s="121"/>
      <c r="D15" s="121"/>
      <c r="E15" s="121"/>
      <c r="F15" s="121"/>
      <c r="H15" s="122" t="s">
        <v>39</v>
      </c>
      <c r="I15" s="122"/>
      <c r="J15" s="122"/>
      <c r="K15" s="122"/>
      <c r="L15" s="122"/>
      <c r="M15" s="122"/>
      <c r="O15" s="123" t="s">
        <v>39</v>
      </c>
      <c r="P15" s="123"/>
      <c r="Q15" s="123"/>
      <c r="R15" s="123"/>
      <c r="S15" s="123"/>
      <c r="T15" s="123"/>
      <c r="V15" s="12" t="s">
        <v>169</v>
      </c>
      <c r="W15" s="13"/>
      <c r="X15" s="13"/>
      <c r="Y15" s="13"/>
      <c r="Z15" s="130"/>
      <c r="AA15" s="130"/>
      <c r="AC15" s="12" t="s">
        <v>169</v>
      </c>
      <c r="AD15" s="13"/>
      <c r="AE15" s="13"/>
      <c r="AF15" s="13"/>
      <c r="AG15" s="130"/>
      <c r="AH15" s="130"/>
      <c r="AJ15" s="12" t="s">
        <v>169</v>
      </c>
      <c r="AK15" s="13"/>
      <c r="AL15" s="13"/>
      <c r="AM15" s="13"/>
      <c r="AN15" s="130"/>
      <c r="AO15" s="130"/>
      <c r="AQ15" s="12" t="s">
        <v>170</v>
      </c>
      <c r="AR15" s="13"/>
      <c r="AS15" s="13"/>
      <c r="AT15" s="13"/>
      <c r="AU15" s="130"/>
      <c r="AV15" s="130"/>
    </row>
    <row r="16" spans="1:48" x14ac:dyDescent="0.2">
      <c r="A16" s="18" t="s">
        <v>40</v>
      </c>
      <c r="B16" s="121" t="s">
        <v>41</v>
      </c>
      <c r="C16" s="121" t="s">
        <v>3</v>
      </c>
      <c r="D16" s="121"/>
      <c r="E16" s="121"/>
      <c r="F16" s="121" t="s">
        <v>42</v>
      </c>
      <c r="H16" s="122" t="s">
        <v>40</v>
      </c>
      <c r="I16" s="122" t="s">
        <v>41</v>
      </c>
      <c r="J16" s="122" t="s">
        <v>3</v>
      </c>
      <c r="K16" s="122"/>
      <c r="L16" s="122"/>
      <c r="M16" s="122" t="s">
        <v>42</v>
      </c>
      <c r="O16" s="123" t="s">
        <v>40</v>
      </c>
      <c r="P16" s="123" t="s">
        <v>41</v>
      </c>
      <c r="Q16" s="123" t="s">
        <v>3</v>
      </c>
      <c r="R16" s="123"/>
      <c r="S16" s="123"/>
      <c r="T16" s="123" t="s">
        <v>42</v>
      </c>
      <c r="V16" s="12" t="s">
        <v>44</v>
      </c>
      <c r="W16" s="13" t="s">
        <v>45</v>
      </c>
      <c r="X16" s="13" t="s">
        <v>46</v>
      </c>
      <c r="Y16" s="13" t="s">
        <v>47</v>
      </c>
      <c r="Z16" s="130" t="s">
        <v>48</v>
      </c>
      <c r="AA16" s="130" t="s">
        <v>49</v>
      </c>
      <c r="AC16" s="12" t="s">
        <v>44</v>
      </c>
      <c r="AD16" s="13" t="s">
        <v>45</v>
      </c>
      <c r="AE16" s="13" t="s">
        <v>46</v>
      </c>
      <c r="AF16" s="13" t="s">
        <v>47</v>
      </c>
      <c r="AG16" s="130" t="s">
        <v>48</v>
      </c>
      <c r="AH16" s="130" t="s">
        <v>49</v>
      </c>
      <c r="AJ16" s="12" t="s">
        <v>44</v>
      </c>
      <c r="AK16" s="13" t="s">
        <v>45</v>
      </c>
      <c r="AL16" s="13" t="s">
        <v>46</v>
      </c>
      <c r="AM16" s="13" t="s">
        <v>47</v>
      </c>
      <c r="AN16" s="130" t="s">
        <v>48</v>
      </c>
      <c r="AO16" s="130" t="s">
        <v>49</v>
      </c>
      <c r="AQ16" s="12" t="s">
        <v>44</v>
      </c>
      <c r="AR16" s="13" t="s">
        <v>45</v>
      </c>
      <c r="AS16" s="13" t="s">
        <v>46</v>
      </c>
      <c r="AT16" s="13" t="s">
        <v>47</v>
      </c>
      <c r="AU16" s="130" t="s">
        <v>48</v>
      </c>
      <c r="AV16" s="130" t="s">
        <v>49</v>
      </c>
    </row>
    <row r="17" spans="1:48" x14ac:dyDescent="0.2">
      <c r="A17" s="14" t="str">
        <f>'Day1'!A34</f>
        <v>QC1A-D1</v>
      </c>
      <c r="B17" s="113">
        <f>'Day1'!B34</f>
        <v>1</v>
      </c>
      <c r="C17" s="113">
        <f>'Day1'!C34</f>
        <v>1.545E-2</v>
      </c>
      <c r="F17" s="113">
        <f>'Day1'!F34</f>
        <v>0.52728749767959893</v>
      </c>
      <c r="H17" s="115" t="str">
        <f>'Day2'!A34</f>
        <v>QC1A-D2</v>
      </c>
      <c r="I17" s="115">
        <f>'Day2'!B34</f>
        <v>1</v>
      </c>
      <c r="J17" s="115">
        <f>'Day2'!C34</f>
        <v>1.4509999999999999E-2</v>
      </c>
      <c r="M17" s="115">
        <f>'Day2'!F34</f>
        <v>0.54983575807511176</v>
      </c>
      <c r="O17" s="116" t="str">
        <f>'Day3'!A34</f>
        <v>QC1A-D3</v>
      </c>
      <c r="P17" s="116">
        <f>'Day3'!B34</f>
        <v>1</v>
      </c>
      <c r="Q17" s="116">
        <f>'Day3'!C34</f>
        <v>1.67E-2</v>
      </c>
      <c r="T17" s="116">
        <f>'Day3'!F34</f>
        <v>1.0766694098343077</v>
      </c>
      <c r="V17" t="s">
        <v>50</v>
      </c>
      <c r="W17" s="11">
        <f>B17</f>
        <v>1</v>
      </c>
      <c r="X17" s="11">
        <f>F17</f>
        <v>0.52728749767959893</v>
      </c>
      <c r="Y17" s="11">
        <f>STDEV(X17:X21)</f>
        <v>0.20827821696614354</v>
      </c>
      <c r="Z17" s="126">
        <f>Y17/W17</f>
        <v>0.20827821696614354</v>
      </c>
      <c r="AA17" s="126">
        <f>AVERAGE(X17:X21)/W17</f>
        <v>0.56773508457079114</v>
      </c>
      <c r="AC17" t="s">
        <v>50</v>
      </c>
      <c r="AD17" s="11">
        <f>I17</f>
        <v>1</v>
      </c>
      <c r="AE17" s="11">
        <f>M17</f>
        <v>0.54983575807511176</v>
      </c>
      <c r="AF17" s="11">
        <f>STDEV(AE17:AE21)</f>
        <v>0.21262589416239966</v>
      </c>
      <c r="AG17" s="126">
        <f>AF17/AD17</f>
        <v>0.21262589416239966</v>
      </c>
      <c r="AH17" s="126">
        <f>AVERAGE(AE17:AE21)/AD17</f>
        <v>0.71918188394690619</v>
      </c>
      <c r="AJ17" t="s">
        <v>50</v>
      </c>
      <c r="AK17" s="11">
        <f>P17</f>
        <v>1</v>
      </c>
      <c r="AL17" s="11">
        <f>T17</f>
        <v>1.0766694098343077</v>
      </c>
      <c r="AM17" s="11">
        <f>STDEV(AL17:AL21)</f>
        <v>0.10773375342329625</v>
      </c>
      <c r="AN17" s="126">
        <f>AM17/AK17</f>
        <v>0.10773375342329625</v>
      </c>
      <c r="AO17" s="126">
        <f>AVERAGE(AL17:AL21)/AK17</f>
        <v>1.1176116259601254</v>
      </c>
      <c r="AQ17" t="s">
        <v>50</v>
      </c>
      <c r="AR17" s="11">
        <f>AK17</f>
        <v>1</v>
      </c>
      <c r="AS17" s="11">
        <f>AVERAGE(X17:X21,AE17:AE21,AL17:AL21)</f>
        <v>0.80150953149260762</v>
      </c>
      <c r="AT17" s="11">
        <f>STDEV(X17:X21,AE17:AE21,AL17:AL21)</f>
        <v>0.29368702135635033</v>
      </c>
      <c r="AU17" s="126">
        <f>AT17/AR17</f>
        <v>0.29368702135635033</v>
      </c>
      <c r="AV17" s="126">
        <f>AS17/AR17</f>
        <v>0.80150953149260762</v>
      </c>
    </row>
    <row r="18" spans="1:48" x14ac:dyDescent="0.2">
      <c r="A18" s="14" t="str">
        <f>'Day1'!A35</f>
        <v>QC1B-D1</v>
      </c>
      <c r="B18" s="113">
        <f>'Day1'!B35</f>
        <v>1</v>
      </c>
      <c r="C18" s="113">
        <f>'Day1'!C35</f>
        <v>1.389E-2</v>
      </c>
      <c r="F18" s="113">
        <f>'Day1'!F35</f>
        <v>0.36794851901732645</v>
      </c>
      <c r="H18" s="115" t="str">
        <f>'Day2'!A35</f>
        <v>QC1B-D2</v>
      </c>
      <c r="I18" s="115">
        <f>'Day2'!B35</f>
        <v>1</v>
      </c>
      <c r="J18" s="115">
        <f>'Day2'!C35</f>
        <v>1.5369999999999998E-2</v>
      </c>
      <c r="M18" s="115">
        <f>'Day2'!F35</f>
        <v>0.63767512372634394</v>
      </c>
      <c r="O18" s="116" t="str">
        <f>'Day3'!A35</f>
        <v>QC1B-D3</v>
      </c>
      <c r="P18" s="116">
        <f>'Day3'!B35</f>
        <v>1</v>
      </c>
      <c r="Q18" s="116">
        <f>'Day3'!C35</f>
        <v>1.9029999999999998E-2</v>
      </c>
      <c r="T18" s="116">
        <f>'Day3'!F35</f>
        <v>1.3016584748653344</v>
      </c>
      <c r="W18" s="11">
        <f t="shared" ref="W18:W36" si="6">B18</f>
        <v>1</v>
      </c>
      <c r="X18" s="11">
        <f t="shared" ref="X18:X36" si="7">F18</f>
        <v>0.36794851901732645</v>
      </c>
      <c r="AD18" s="11">
        <f t="shared" ref="AD18:AD36" si="8">I18</f>
        <v>1</v>
      </c>
      <c r="AE18" s="11">
        <f t="shared" ref="AE18:AE36" si="9">M18</f>
        <v>0.63767512372634394</v>
      </c>
      <c r="AK18" s="11">
        <f t="shared" ref="AK18:AK36" si="10">P18</f>
        <v>1</v>
      </c>
      <c r="AL18" s="11">
        <f t="shared" ref="AL18:AL36" si="11">T18</f>
        <v>1.3016584748653344</v>
      </c>
    </row>
    <row r="19" spans="1:48" x14ac:dyDescent="0.2">
      <c r="A19" s="14" t="str">
        <f>'Day1'!A36</f>
        <v>QC1C-D1</v>
      </c>
      <c r="B19" s="113">
        <f>'Day1'!B36</f>
        <v>1</v>
      </c>
      <c r="C19" s="113">
        <f>'Day1'!C36</f>
        <v>1.9289999999999998E-2</v>
      </c>
      <c r="F19" s="113">
        <f>'Day1'!F36</f>
        <v>0.9195065220790386</v>
      </c>
      <c r="H19" s="115" t="str">
        <f>'Day2'!A36</f>
        <v>QC1C-D2</v>
      </c>
      <c r="I19" s="115">
        <f>'Day2'!B36</f>
        <v>1</v>
      </c>
      <c r="J19" s="115">
        <f>'Day2'!C36</f>
        <v>1.7330000000000002E-2</v>
      </c>
      <c r="M19" s="115">
        <f>'Day2'!F36</f>
        <v>0.83786716637333891</v>
      </c>
      <c r="O19" s="116" t="str">
        <f>'Day3'!A36</f>
        <v>QC1C-D3</v>
      </c>
      <c r="P19" s="116">
        <f>'Day3'!B36</f>
        <v>1</v>
      </c>
      <c r="Q19" s="116">
        <f>'Day3'!C36</f>
        <v>1.6250000000000001E-2</v>
      </c>
      <c r="T19" s="116">
        <f>'Day3'!F36</f>
        <v>1.0332165861158691</v>
      </c>
      <c r="W19" s="11">
        <f t="shared" si="6"/>
        <v>1</v>
      </c>
      <c r="X19" s="11">
        <f t="shared" si="7"/>
        <v>0.9195065220790386</v>
      </c>
      <c r="AD19" s="11">
        <f t="shared" si="8"/>
        <v>1</v>
      </c>
      <c r="AE19" s="11">
        <f t="shared" si="9"/>
        <v>0.83786716637333891</v>
      </c>
      <c r="AK19" s="11">
        <f t="shared" si="10"/>
        <v>1</v>
      </c>
      <c r="AL19" s="11">
        <f t="shared" si="11"/>
        <v>1.0332165861158691</v>
      </c>
    </row>
    <row r="20" spans="1:48" x14ac:dyDescent="0.2">
      <c r="A20" s="14" t="str">
        <f>'Day1'!A37</f>
        <v>QC1D-D1</v>
      </c>
      <c r="B20" s="113">
        <f>'Day1'!B37</f>
        <v>1</v>
      </c>
      <c r="C20" s="113">
        <f>'Day1'!C37</f>
        <v>1.499E-2</v>
      </c>
      <c r="F20" s="113">
        <f>'Day1'!F37</f>
        <v>0.48030292704841598</v>
      </c>
      <c r="H20" s="115" t="str">
        <f>'Day2'!A37</f>
        <v>QC1D-D2</v>
      </c>
      <c r="I20" s="115">
        <f>'Day2'!B37</f>
        <v>1</v>
      </c>
      <c r="J20" s="115">
        <f>'Day2'!C37</f>
        <v>1.439E-2</v>
      </c>
      <c r="M20" s="115">
        <f>'Day2'!F37</f>
        <v>0.5375791024028469</v>
      </c>
      <c r="O20" s="116" t="str">
        <f>'Day3'!A37</f>
        <v>QC1D-D3</v>
      </c>
      <c r="P20" s="116">
        <f>'Day3'!B37</f>
        <v>1</v>
      </c>
      <c r="Q20" s="116">
        <f>'Day3'!C37</f>
        <v>1.7149999999999999E-2</v>
      </c>
      <c r="T20" s="116">
        <f>'Day3'!F37</f>
        <v>1.1201222335527463</v>
      </c>
      <c r="W20" s="11">
        <f t="shared" si="6"/>
        <v>1</v>
      </c>
      <c r="X20" s="11">
        <f t="shared" si="7"/>
        <v>0.48030292704841598</v>
      </c>
      <c r="AD20" s="11">
        <f t="shared" si="8"/>
        <v>1</v>
      </c>
      <c r="AE20" s="11">
        <f t="shared" si="9"/>
        <v>0.5375791024028469</v>
      </c>
      <c r="AK20" s="11">
        <f t="shared" si="10"/>
        <v>1</v>
      </c>
      <c r="AL20" s="11">
        <f t="shared" si="11"/>
        <v>1.1201222335527463</v>
      </c>
    </row>
    <row r="21" spans="1:48" x14ac:dyDescent="0.2">
      <c r="A21" s="14" t="str">
        <f>'Day1'!A38</f>
        <v>QC1E-D1</v>
      </c>
      <c r="B21" s="113">
        <f>'Day1'!B38</f>
        <v>1</v>
      </c>
      <c r="C21" s="113">
        <f>'Day1'!C38</f>
        <v>1.5609999999999999E-2</v>
      </c>
      <c r="F21" s="113">
        <f>'Day1'!F38</f>
        <v>0.54362995702957551</v>
      </c>
      <c r="H21" s="115" t="str">
        <f>'Day2'!A38</f>
        <v>QC1E-D2</v>
      </c>
      <c r="I21" s="115">
        <f>'Day2'!B38</f>
        <v>1</v>
      </c>
      <c r="J21" s="115">
        <f>'Day2'!C38</f>
        <v>1.9239999999999997E-2</v>
      </c>
      <c r="M21" s="115">
        <f>'Day2'!F38</f>
        <v>1.0329522691568891</v>
      </c>
      <c r="O21" s="116" t="str">
        <f>'Day3'!A38</f>
        <v>QC1E-D3</v>
      </c>
      <c r="P21" s="116">
        <f>'Day3'!B38</f>
        <v>1</v>
      </c>
      <c r="Q21" s="116">
        <f>'Day3'!C38</f>
        <v>1.6489999999999998E-2</v>
      </c>
      <c r="T21" s="116">
        <f>'Day3'!F38</f>
        <v>1.0563914254323694</v>
      </c>
      <c r="W21" s="11">
        <f t="shared" si="6"/>
        <v>1</v>
      </c>
      <c r="X21" s="11">
        <f t="shared" si="7"/>
        <v>0.54362995702957551</v>
      </c>
      <c r="AD21" s="11">
        <f t="shared" si="8"/>
        <v>1</v>
      </c>
      <c r="AE21" s="11">
        <f t="shared" si="9"/>
        <v>1.0329522691568891</v>
      </c>
      <c r="AK21" s="11">
        <f t="shared" si="10"/>
        <v>1</v>
      </c>
      <c r="AL21" s="11">
        <f t="shared" si="11"/>
        <v>1.0563914254323694</v>
      </c>
    </row>
    <row r="22" spans="1:48" x14ac:dyDescent="0.2">
      <c r="A22" s="14" t="str">
        <f>'Day1'!A39</f>
        <v>QC2A-D1</v>
      </c>
      <c r="B22" s="113">
        <f>'Day1'!B39</f>
        <v>3.3333333333333335</v>
      </c>
      <c r="C22" s="113">
        <f>'Day1'!C39</f>
        <v>3.5633333333333329E-2</v>
      </c>
      <c r="F22" s="113">
        <f>'Day1'!F39</f>
        <v>2.5888206510985294</v>
      </c>
      <c r="H22" s="115" t="str">
        <f>'Day2'!A39</f>
        <v>QC2A-D2</v>
      </c>
      <c r="I22" s="115">
        <f>'Day2'!B39</f>
        <v>3.3333333333333335</v>
      </c>
      <c r="J22" s="115">
        <f>'Day2'!C39</f>
        <v>3.9486666666666663E-2</v>
      </c>
      <c r="M22" s="115">
        <f>'Day2'!F39</f>
        <v>3.1009224511940401</v>
      </c>
      <c r="O22" s="116" t="str">
        <f>'Day3'!A39</f>
        <v>QC2A-D3</v>
      </c>
      <c r="P22" s="116">
        <f>'Day3'!B39</f>
        <v>3.3333333333333335</v>
      </c>
      <c r="Q22" s="116">
        <f>'Day3'!C39</f>
        <v>4.7453333333333327E-2</v>
      </c>
      <c r="T22" s="116">
        <f>'Day3'!F39</f>
        <v>4.0462675700292348</v>
      </c>
      <c r="V22" t="s">
        <v>51</v>
      </c>
      <c r="W22" s="11">
        <f t="shared" si="6"/>
        <v>3.3333333333333335</v>
      </c>
      <c r="X22" s="11">
        <f t="shared" si="7"/>
        <v>2.5888206510985294</v>
      </c>
      <c r="Y22" s="11">
        <f t="shared" ref="Y22" si="12">STDEV(X22:X26)</f>
        <v>0.49151636777338087</v>
      </c>
      <c r="Z22" s="126">
        <f t="shared" ref="Z22" si="13">Y22/W22</f>
        <v>0.14745491033201424</v>
      </c>
      <c r="AA22" s="126">
        <f t="shared" ref="AA22" si="14">AVERAGE(X22:X26)/W22</f>
        <v>0.89141111611476986</v>
      </c>
      <c r="AC22" t="s">
        <v>51</v>
      </c>
      <c r="AD22" s="11">
        <f t="shared" si="8"/>
        <v>3.3333333333333335</v>
      </c>
      <c r="AE22" s="11">
        <f t="shared" si="9"/>
        <v>3.1009224511940401</v>
      </c>
      <c r="AF22" s="11">
        <f t="shared" ref="AF22" si="15">STDEV(AE22:AE26)</f>
        <v>0.3211216821897529</v>
      </c>
      <c r="AG22" s="126">
        <f t="shared" ref="AG22" si="16">AF22/AD22</f>
        <v>9.6336504656925864E-2</v>
      </c>
      <c r="AH22" s="126">
        <f t="shared" ref="AH22" si="17">AVERAGE(AE22:AE26)/AD22</f>
        <v>0.92929620290443071</v>
      </c>
      <c r="AJ22" t="s">
        <v>51</v>
      </c>
      <c r="AK22" s="11">
        <f t="shared" si="10"/>
        <v>3.3333333333333335</v>
      </c>
      <c r="AL22" s="11">
        <f t="shared" si="11"/>
        <v>4.0462675700292348</v>
      </c>
      <c r="AM22" s="11">
        <f t="shared" ref="AM22" si="18">STDEV(AL22:AL26)</f>
        <v>0.39917165265785404</v>
      </c>
      <c r="AN22" s="126">
        <f t="shared" ref="AN22" si="19">AM22/AK22</f>
        <v>0.11975149579735621</v>
      </c>
      <c r="AO22" s="126">
        <f t="shared" ref="AO22" si="20">AVERAGE(AL22:AL26)/AK22</f>
        <v>1.068689902690894</v>
      </c>
      <c r="AQ22" t="s">
        <v>51</v>
      </c>
      <c r="AR22" s="11">
        <f t="shared" ref="AR22" si="21">AK22</f>
        <v>3.3333333333333335</v>
      </c>
      <c r="AS22" s="11">
        <f t="shared" ref="AS22" si="22">AVERAGE(X22:X26,AE22:AE26,AL22:AL26)</f>
        <v>3.2104413574556605</v>
      </c>
      <c r="AT22" s="11">
        <f t="shared" ref="AT22" si="23">STDEV(X22:X26,AE22:AE26,AL22:AL26)</f>
        <v>0.4617190615590967</v>
      </c>
      <c r="AU22" s="126">
        <f t="shared" ref="AU22" si="24">AT22/AR22</f>
        <v>0.138515718467729</v>
      </c>
      <c r="AV22" s="126">
        <f t="shared" ref="AV22" si="25">AS22/AR22</f>
        <v>0.96313240723669813</v>
      </c>
    </row>
    <row r="23" spans="1:48" x14ac:dyDescent="0.2">
      <c r="A23" s="14" t="str">
        <f>'Day1'!A40</f>
        <v>QC2B-D1</v>
      </c>
      <c r="B23" s="113">
        <f>'Day1'!B40</f>
        <v>3.3333333333333335</v>
      </c>
      <c r="C23" s="113">
        <f>'Day1'!C40</f>
        <v>3.6423333333333328E-2</v>
      </c>
      <c r="F23" s="113">
        <f>'Day1'!F40</f>
        <v>2.6695115441390391</v>
      </c>
      <c r="H23" s="115" t="str">
        <f>'Day2'!A40</f>
        <v>QC2B-D2</v>
      </c>
      <c r="I23" s="115">
        <f>'Day2'!B40</f>
        <v>3.3333333333333335</v>
      </c>
      <c r="J23" s="115">
        <f>'Day2'!C40</f>
        <v>3.8886666666666667E-2</v>
      </c>
      <c r="M23" s="115">
        <f>'Day2'!F40</f>
        <v>3.0396391728327159</v>
      </c>
      <c r="O23" s="116" t="str">
        <f>'Day3'!A40</f>
        <v>QC2B-D3</v>
      </c>
      <c r="P23" s="116">
        <f>'Day3'!B40</f>
        <v>3.3333333333333335</v>
      </c>
      <c r="Q23" s="116">
        <f>'Day3'!C40</f>
        <v>4.3479999999999998E-2</v>
      </c>
      <c r="T23" s="116">
        <f>'Day3'!F40</f>
        <v>3.662595230233836</v>
      </c>
      <c r="W23" s="11">
        <f t="shared" si="6"/>
        <v>3.3333333333333335</v>
      </c>
      <c r="X23" s="11">
        <f t="shared" si="7"/>
        <v>2.6695115441390391</v>
      </c>
      <c r="AD23" s="11">
        <f t="shared" si="8"/>
        <v>3.3333333333333335</v>
      </c>
      <c r="AE23" s="11">
        <f t="shared" si="9"/>
        <v>3.0396391728327159</v>
      </c>
      <c r="AK23" s="11">
        <f t="shared" si="10"/>
        <v>3.3333333333333335</v>
      </c>
      <c r="AL23" s="11">
        <f t="shared" si="11"/>
        <v>3.662595230233836</v>
      </c>
    </row>
    <row r="24" spans="1:48" x14ac:dyDescent="0.2">
      <c r="A24" s="14" t="str">
        <f>'Day1'!A41</f>
        <v>QC2C-D1</v>
      </c>
      <c r="B24" s="113">
        <f>'Day1'!B41</f>
        <v>3.3333333333333335</v>
      </c>
      <c r="C24" s="113">
        <f>'Day1'!C41</f>
        <v>3.6316666666666664E-2</v>
      </c>
      <c r="F24" s="113">
        <f>'Day1'!F41</f>
        <v>2.6586165712390546</v>
      </c>
      <c r="H24" s="115" t="str">
        <f>'Day2'!A41</f>
        <v>QC2C-D2</v>
      </c>
      <c r="I24" s="115">
        <f>'Day2'!B41</f>
        <v>3.3333333333333335</v>
      </c>
      <c r="J24" s="115">
        <f>'Day2'!C41</f>
        <v>4.2156666666666669E-2</v>
      </c>
      <c r="M24" s="115">
        <f>'Day2'!F41</f>
        <v>3.3736330399019363</v>
      </c>
      <c r="O24" s="116" t="str">
        <f>'Day3'!A41</f>
        <v>QC2C-D3</v>
      </c>
      <c r="P24" s="116">
        <f>'Day3'!B41</f>
        <v>3.3333333333333335</v>
      </c>
      <c r="Q24" s="116">
        <f>'Day3'!C41</f>
        <v>3.6946666666666669E-2</v>
      </c>
      <c r="T24" s="116">
        <f>'Day3'!F41</f>
        <v>3.0317246043957637</v>
      </c>
      <c r="W24" s="11">
        <f t="shared" si="6"/>
        <v>3.3333333333333335</v>
      </c>
      <c r="X24" s="11">
        <f t="shared" si="7"/>
        <v>2.6586165712390546</v>
      </c>
      <c r="AD24" s="11">
        <f t="shared" si="8"/>
        <v>3.3333333333333335</v>
      </c>
      <c r="AE24" s="11">
        <f t="shared" si="9"/>
        <v>3.3736330399019363</v>
      </c>
      <c r="AK24" s="11">
        <f t="shared" si="10"/>
        <v>3.3333333333333335</v>
      </c>
      <c r="AL24" s="11">
        <f t="shared" si="11"/>
        <v>3.0317246043957637</v>
      </c>
    </row>
    <row r="25" spans="1:48" x14ac:dyDescent="0.2">
      <c r="A25" s="14" t="str">
        <f>'Day1'!A42</f>
        <v>QC2D-D1</v>
      </c>
      <c r="B25" s="113">
        <f>'Day1'!B42</f>
        <v>3.3333333333333335</v>
      </c>
      <c r="C25" s="113">
        <f>'Day1'!C42</f>
        <v>4.6793333333333326E-2</v>
      </c>
      <c r="F25" s="113">
        <f>'Day1'!F42</f>
        <v>3.7287071907594012</v>
      </c>
      <c r="H25" s="115" t="str">
        <f>'Day2'!A42</f>
        <v>QC2D-D2</v>
      </c>
      <c r="I25" s="115">
        <f>'Day2'!B42</f>
        <v>3.3333333333333335</v>
      </c>
      <c r="J25" s="115">
        <f>'Day2'!C42</f>
        <v>3.4526666666666664E-2</v>
      </c>
      <c r="M25" s="115">
        <f>'Day2'!F42</f>
        <v>2.5943140167404213</v>
      </c>
      <c r="O25" s="116" t="str">
        <f>'Day3'!A42</f>
        <v>QC2D-D3</v>
      </c>
      <c r="P25" s="116">
        <f>'Day3'!B42</f>
        <v>3.3333333333333335</v>
      </c>
      <c r="Q25" s="116">
        <f>'Day3'!C42</f>
        <v>3.9733333333333329E-2</v>
      </c>
      <c r="T25" s="116">
        <f>'Day3'!F42</f>
        <v>3.3008102386817981</v>
      </c>
      <c r="W25" s="11">
        <f t="shared" si="6"/>
        <v>3.3333333333333335</v>
      </c>
      <c r="X25" s="11">
        <f t="shared" si="7"/>
        <v>3.7287071907594012</v>
      </c>
      <c r="AD25" s="11">
        <f t="shared" si="8"/>
        <v>3.3333333333333335</v>
      </c>
      <c r="AE25" s="11">
        <f t="shared" si="9"/>
        <v>2.5943140167404213</v>
      </c>
      <c r="AK25" s="11">
        <f t="shared" si="10"/>
        <v>3.3333333333333335</v>
      </c>
      <c r="AL25" s="11">
        <f t="shared" si="11"/>
        <v>3.3008102386817981</v>
      </c>
    </row>
    <row r="26" spans="1:48" x14ac:dyDescent="0.2">
      <c r="A26" s="14" t="str">
        <f>'Day1'!A43</f>
        <v>QC2E-D1</v>
      </c>
      <c r="B26" s="113">
        <f>'Day1'!B43</f>
        <v>3.3333333333333335</v>
      </c>
      <c r="C26" s="113">
        <f>'Day1'!C43</f>
        <v>4.1726666666666669E-2</v>
      </c>
      <c r="F26" s="113">
        <f>'Day1'!F43</f>
        <v>3.2111959780101409</v>
      </c>
      <c r="H26" s="115" t="str">
        <f>'Day2'!A43</f>
        <v>QC2E-D2</v>
      </c>
      <c r="I26" s="115">
        <f>'Day2'!B43</f>
        <v>3.3333333333333335</v>
      </c>
      <c r="J26" s="115">
        <f>'Day2'!C43</f>
        <v>4.2216666666666666E-2</v>
      </c>
      <c r="M26" s="115">
        <f>'Day2'!F43</f>
        <v>3.3797613677380687</v>
      </c>
      <c r="O26" s="116" t="str">
        <f>'Day3'!A43</f>
        <v>QC2E-D3</v>
      </c>
      <c r="P26" s="116">
        <f>'Day3'!B43</f>
        <v>3.3333333333333335</v>
      </c>
      <c r="Q26" s="116">
        <f>'Day3'!C43</f>
        <v>4.4593333333333339E-2</v>
      </c>
      <c r="T26" s="116">
        <f>'Day3'!F43</f>
        <v>3.7701007348409372</v>
      </c>
      <c r="W26" s="11">
        <f t="shared" si="6"/>
        <v>3.3333333333333335</v>
      </c>
      <c r="X26" s="11">
        <f t="shared" si="7"/>
        <v>3.2111959780101409</v>
      </c>
      <c r="AD26" s="11">
        <f t="shared" si="8"/>
        <v>3.3333333333333335</v>
      </c>
      <c r="AE26" s="11">
        <f t="shared" si="9"/>
        <v>3.3797613677380687</v>
      </c>
      <c r="AK26" s="11">
        <f t="shared" si="10"/>
        <v>3.3333333333333335</v>
      </c>
      <c r="AL26" s="11">
        <f t="shared" si="11"/>
        <v>3.7701007348409372</v>
      </c>
    </row>
    <row r="27" spans="1:48" x14ac:dyDescent="0.2">
      <c r="A27" s="14" t="str">
        <f>'Day1'!A44</f>
        <v>QC3A-D1</v>
      </c>
      <c r="B27" s="113">
        <f>'Day1'!B44</f>
        <v>500</v>
      </c>
      <c r="C27" s="113">
        <f>'Day1'!C44</f>
        <v>5.7075999999999993</v>
      </c>
      <c r="F27" s="113">
        <f>'Day1'!F44</f>
        <v>581.92559992873987</v>
      </c>
      <c r="H27" s="115" t="str">
        <f>'Day2'!A44</f>
        <v>QC3A-D2</v>
      </c>
      <c r="I27" s="115">
        <f>'Day2'!B44</f>
        <v>500</v>
      </c>
      <c r="J27" s="115">
        <f>'Day2'!C44</f>
        <v>5.0073600000000003</v>
      </c>
      <c r="M27" s="115">
        <f>'Day2'!F44</f>
        <v>510.51352970197649</v>
      </c>
      <c r="O27" s="116" t="str">
        <f>'Day3'!A44</f>
        <v>QC3A-D3</v>
      </c>
      <c r="P27" s="116">
        <f>'Day3'!B44</f>
        <v>500</v>
      </c>
      <c r="Q27" s="116">
        <f>'Day3'!C44</f>
        <v>5.3566300000000009</v>
      </c>
      <c r="T27" s="116">
        <f>'Day3'!F44</f>
        <v>516.71008487383938</v>
      </c>
      <c r="W27" s="11">
        <f t="shared" si="6"/>
        <v>500</v>
      </c>
      <c r="X27" s="11">
        <f t="shared" si="7"/>
        <v>581.92559992873987</v>
      </c>
      <c r="Y27" s="11">
        <f t="shared" ref="Y27" si="26">STDEV(X27:X31)</f>
        <v>49.643673967952452</v>
      </c>
      <c r="Z27" s="126">
        <f t="shared" ref="Z27" si="27">Y27/W27</f>
        <v>9.9287347935904907E-2</v>
      </c>
      <c r="AA27" s="126">
        <f t="shared" ref="AA27" si="28">AVERAGE(X27:X31)/W27</f>
        <v>1.0677824611301256</v>
      </c>
      <c r="AD27" s="11">
        <f t="shared" si="8"/>
        <v>500</v>
      </c>
      <c r="AE27" s="11">
        <f t="shared" si="9"/>
        <v>510.51352970197649</v>
      </c>
      <c r="AF27" s="11">
        <f t="shared" ref="AF27" si="29">STDEV(AE27:AE31)</f>
        <v>58.343021346191826</v>
      </c>
      <c r="AG27" s="126">
        <f t="shared" ref="AG27" si="30">AF27/AD27</f>
        <v>0.11668604269238365</v>
      </c>
      <c r="AH27" s="126">
        <f t="shared" ref="AH27" si="31">AVERAGE(AE27:AE31)/AD27</f>
        <v>1.0577439142461678</v>
      </c>
      <c r="AK27" s="11">
        <f t="shared" si="10"/>
        <v>500</v>
      </c>
      <c r="AL27" s="11">
        <f t="shared" si="11"/>
        <v>516.71008487383938</v>
      </c>
      <c r="AM27" s="11">
        <f t="shared" ref="AM27" si="32">STDEV(AL27:AL31)</f>
        <v>30.691664758815953</v>
      </c>
      <c r="AN27" s="126">
        <f t="shared" ref="AN27" si="33">AM27/AK27</f>
        <v>6.138332951763191E-2</v>
      </c>
      <c r="AO27" s="126">
        <f t="shared" ref="AO27" si="34">AVERAGE(AL27:AL31)/AK27</f>
        <v>0.97938262441875013</v>
      </c>
      <c r="AR27" s="11">
        <f t="shared" ref="AR27" si="35">AK27</f>
        <v>500</v>
      </c>
      <c r="AS27" s="11">
        <f t="shared" ref="AS27" si="36">AVERAGE(X27:X31,AE27:AE31,AL27:AL31)</f>
        <v>517.48483329917394</v>
      </c>
      <c r="AT27" s="11">
        <f t="shared" ref="AT27" si="37">STDEV(X27:X31,AE27:AE31,AL27:AL31)</f>
        <v>48.622528975778593</v>
      </c>
      <c r="AU27" s="126">
        <f t="shared" ref="AU27" si="38">AT27/AR27</f>
        <v>9.724505795155719E-2</v>
      </c>
      <c r="AV27" s="126">
        <f t="shared" ref="AV27" si="39">AS27/AR27</f>
        <v>1.0349696665983479</v>
      </c>
    </row>
    <row r="28" spans="1:48" x14ac:dyDescent="0.2">
      <c r="A28" s="14" t="str">
        <f>'Day1'!A45</f>
        <v>QC3B-D1</v>
      </c>
      <c r="B28" s="113">
        <f>'Day1'!B45</f>
        <v>500</v>
      </c>
      <c r="C28" s="113">
        <f>'Day1'!C45</f>
        <v>5.1573099999999998</v>
      </c>
      <c r="F28" s="113">
        <f>'Day1'!F45</f>
        <v>525.71877520562327</v>
      </c>
      <c r="H28" s="115" t="str">
        <f>'Day2'!A45</f>
        <v>QC3B-D2</v>
      </c>
      <c r="I28" s="115">
        <f>'Day2'!B45</f>
        <v>500</v>
      </c>
      <c r="J28" s="115">
        <f>'Day2'!C45</f>
        <v>4.9061399999999997</v>
      </c>
      <c r="M28" s="115">
        <f>'Day2'!F45</f>
        <v>500.17504064242092</v>
      </c>
      <c r="O28" s="116" t="str">
        <f>'Day3'!A45</f>
        <v>QC3B-D3</v>
      </c>
      <c r="P28" s="116">
        <f>'Day3'!B45</f>
        <v>500</v>
      </c>
      <c r="Q28" s="116">
        <f>'Day3'!C45</f>
        <v>5.0071000000000003</v>
      </c>
      <c r="T28" s="116">
        <f>'Day3'!F45</f>
        <v>482.95882826427078</v>
      </c>
      <c r="V28" t="s">
        <v>52</v>
      </c>
      <c r="W28" s="11">
        <f t="shared" si="6"/>
        <v>500</v>
      </c>
      <c r="X28" s="11">
        <f t="shared" si="7"/>
        <v>525.71877520562327</v>
      </c>
      <c r="AC28" t="s">
        <v>52</v>
      </c>
      <c r="AD28" s="11">
        <f t="shared" si="8"/>
        <v>500</v>
      </c>
      <c r="AE28" s="11">
        <f t="shared" si="9"/>
        <v>500.17504064242092</v>
      </c>
      <c r="AJ28" t="s">
        <v>52</v>
      </c>
      <c r="AK28" s="11">
        <f t="shared" si="10"/>
        <v>500</v>
      </c>
      <c r="AL28" s="11">
        <f t="shared" si="11"/>
        <v>482.95882826427078</v>
      </c>
      <c r="AQ28" t="s">
        <v>52</v>
      </c>
    </row>
    <row r="29" spans="1:48" x14ac:dyDescent="0.2">
      <c r="A29" s="14" t="str">
        <f>'Day1'!A46</f>
        <v>QC3C-D1</v>
      </c>
      <c r="B29" s="113">
        <f>'Day1'!B46</f>
        <v>500</v>
      </c>
      <c r="C29" s="113">
        <f>'Day1'!C46</f>
        <v>4.5064600000000006</v>
      </c>
      <c r="F29" s="113">
        <f>'Day1'!F46</f>
        <v>459.24071478104645</v>
      </c>
      <c r="H29" s="115" t="str">
        <f>'Day2'!A46</f>
        <v>QC3C-D2</v>
      </c>
      <c r="I29" s="115">
        <f>'Day2'!B46</f>
        <v>500</v>
      </c>
      <c r="J29" s="115">
        <f>'Day2'!C46</f>
        <v>5.9575699999999996</v>
      </c>
      <c r="M29" s="115">
        <f>'Day2'!F46</f>
        <v>607.5668362548339</v>
      </c>
      <c r="O29" s="116" t="str">
        <f>'Day3'!A46</f>
        <v>QC3C-D3</v>
      </c>
      <c r="P29" s="116">
        <f>'Day3'!B46</f>
        <v>500</v>
      </c>
      <c r="Q29" s="116">
        <f>'Day3'!C46</f>
        <v>4.8062999999999994</v>
      </c>
      <c r="T29" s="116">
        <f>'Day3'!F46</f>
        <v>463.5692127027985</v>
      </c>
      <c r="W29" s="11">
        <f t="shared" si="6"/>
        <v>500</v>
      </c>
      <c r="X29" s="11">
        <f t="shared" si="7"/>
        <v>459.24071478104645</v>
      </c>
      <c r="AD29" s="11">
        <f t="shared" si="8"/>
        <v>500</v>
      </c>
      <c r="AE29" s="11">
        <f t="shared" si="9"/>
        <v>607.5668362548339</v>
      </c>
      <c r="AK29" s="11">
        <f t="shared" si="10"/>
        <v>500</v>
      </c>
      <c r="AL29" s="11">
        <f t="shared" si="11"/>
        <v>463.5692127027985</v>
      </c>
    </row>
    <row r="30" spans="1:48" x14ac:dyDescent="0.2">
      <c r="A30" s="14" t="str">
        <f>'Day1'!A47</f>
        <v>QC3D-D1</v>
      </c>
      <c r="B30" s="113">
        <f>'Day1'!B47</f>
        <v>500</v>
      </c>
      <c r="C30" s="113">
        <f>'Day1'!C47</f>
        <v>5.1574299999999997</v>
      </c>
      <c r="F30" s="113">
        <f>'Day1'!F47</f>
        <v>525.73103205013581</v>
      </c>
      <c r="H30" s="115" t="str">
        <f>'Day2'!A47</f>
        <v>QC3D-D2</v>
      </c>
      <c r="I30" s="115">
        <f>'Day2'!B47</f>
        <v>500</v>
      </c>
      <c r="J30" s="115">
        <f>'Day2'!C47</f>
        <v>5.5577100000000002</v>
      </c>
      <c r="M30" s="115">
        <f>'Day2'!F47</f>
        <v>566.72561677890167</v>
      </c>
      <c r="O30" s="116" t="str">
        <f>'Day3'!A47</f>
        <v>QC3D-D3</v>
      </c>
      <c r="P30" s="116">
        <f>'Day3'!B47</f>
        <v>500</v>
      </c>
      <c r="Q30" s="116">
        <f>'Day3'!C47</f>
        <v>4.7563699999999995</v>
      </c>
      <c r="T30" s="116">
        <f>'Day3'!F47</f>
        <v>458.74788050666149</v>
      </c>
      <c r="W30" s="11">
        <f t="shared" si="6"/>
        <v>500</v>
      </c>
      <c r="X30" s="11">
        <f t="shared" si="7"/>
        <v>525.73103205013581</v>
      </c>
      <c r="AD30" s="11">
        <f t="shared" si="8"/>
        <v>500</v>
      </c>
      <c r="AE30" s="11">
        <f t="shared" si="9"/>
        <v>566.72561677890167</v>
      </c>
      <c r="AK30" s="11">
        <f t="shared" si="10"/>
        <v>500</v>
      </c>
      <c r="AL30" s="11">
        <f t="shared" si="11"/>
        <v>458.74788050666149</v>
      </c>
    </row>
    <row r="31" spans="1:48" x14ac:dyDescent="0.2">
      <c r="A31" s="14" t="str">
        <f>'Day1'!A48</f>
        <v>QC3E-D1</v>
      </c>
      <c r="B31" s="113">
        <f>'Day1'!B48</f>
        <v>500</v>
      </c>
      <c r="C31" s="113">
        <f>'Day1'!C48</f>
        <v>5.6578099999999996</v>
      </c>
      <c r="F31" s="113">
        <f>'Day1'!F48</f>
        <v>576.84003085976906</v>
      </c>
      <c r="H31" s="115" t="str">
        <f>'Day2'!A48</f>
        <v>QC3E-D2</v>
      </c>
      <c r="I31" s="115">
        <f>'Day2'!B48</f>
        <v>500</v>
      </c>
      <c r="J31" s="115">
        <f>'Day2'!C48</f>
        <v>4.5067200000000005</v>
      </c>
      <c r="M31" s="115">
        <f>'Day2'!F48</f>
        <v>459.37876223728705</v>
      </c>
      <c r="O31" s="116" t="str">
        <f>'Day3'!A48</f>
        <v>QC3E-D3</v>
      </c>
      <c r="P31" s="116">
        <f>'Day3'!B48</f>
        <v>500</v>
      </c>
      <c r="Q31" s="116">
        <f>'Day3'!C48</f>
        <v>5.4577099999999996</v>
      </c>
      <c r="T31" s="116">
        <f>'Day3'!F48</f>
        <v>526.47055469930547</v>
      </c>
      <c r="W31" s="11">
        <f t="shared" si="6"/>
        <v>500</v>
      </c>
      <c r="X31" s="11">
        <f t="shared" si="7"/>
        <v>576.84003085976906</v>
      </c>
      <c r="AD31" s="11">
        <f t="shared" si="8"/>
        <v>500</v>
      </c>
      <c r="AE31" s="11">
        <f t="shared" si="9"/>
        <v>459.37876223728705</v>
      </c>
      <c r="AK31" s="11">
        <f t="shared" si="10"/>
        <v>500</v>
      </c>
      <c r="AL31" s="11">
        <f t="shared" si="11"/>
        <v>526.47055469930547</v>
      </c>
    </row>
    <row r="32" spans="1:48" x14ac:dyDescent="0.2">
      <c r="A32" s="14" t="str">
        <f>'Day1'!A49</f>
        <v>QC4A-D1</v>
      </c>
      <c r="B32" s="113">
        <f>'Day1'!B49</f>
        <v>900</v>
      </c>
      <c r="C32" s="113">
        <f>'Day1'!C49</f>
        <v>10.17671</v>
      </c>
      <c r="F32" s="113">
        <f>'Day1'!F49</f>
        <v>1038.4021530885786</v>
      </c>
      <c r="H32" s="115" t="str">
        <f>'Day2'!A49</f>
        <v>QC4A-D2</v>
      </c>
      <c r="I32" s="115">
        <f>'Day2'!B49</f>
        <v>900</v>
      </c>
      <c r="J32" s="115">
        <f>'Day2'!C49</f>
        <v>9.5465600000000013</v>
      </c>
      <c r="M32" s="115">
        <f>'Day2'!F49</f>
        <v>974.14195826485297</v>
      </c>
      <c r="O32" s="116" t="str">
        <f>'Day3'!A49</f>
        <v>QC4A-D3</v>
      </c>
      <c r="P32" s="116">
        <f>'Day3'!B49</f>
        <v>900</v>
      </c>
      <c r="Q32" s="116">
        <f>'Day3'!C49</f>
        <v>10.087800000000001</v>
      </c>
      <c r="T32" s="116">
        <f>'Day3'!F49</f>
        <v>973.56052041154078</v>
      </c>
      <c r="V32" t="s">
        <v>168</v>
      </c>
      <c r="W32" s="11">
        <f t="shared" si="6"/>
        <v>900</v>
      </c>
      <c r="X32" s="11">
        <f t="shared" si="7"/>
        <v>1038.4021530885786</v>
      </c>
      <c r="Y32" s="11">
        <f t="shared" ref="Y32" si="40">STDEV(X32:X36)</f>
        <v>103.97530348630193</v>
      </c>
      <c r="Z32" s="126">
        <f t="shared" ref="Z32" si="41">Y32/W32</f>
        <v>0.11552811498477991</v>
      </c>
      <c r="AA32" s="126">
        <f t="shared" ref="AA32" si="42">AVERAGE(X32:X36)/W32</f>
        <v>1.0046418367923609</v>
      </c>
      <c r="AC32" t="s">
        <v>168</v>
      </c>
      <c r="AD32" s="11">
        <f t="shared" si="8"/>
        <v>900</v>
      </c>
      <c r="AE32" s="11">
        <f t="shared" si="9"/>
        <v>974.14195826485297</v>
      </c>
      <c r="AF32" s="11">
        <f t="shared" ref="AF32" si="43">STDEV(AE32:AE36)</f>
        <v>115.5153344485993</v>
      </c>
      <c r="AG32" s="126">
        <f t="shared" ref="AG32" si="44">AF32/AD32</f>
        <v>0.12835037160955479</v>
      </c>
      <c r="AH32" s="126">
        <f t="shared" ref="AH32" si="45">AVERAGE(AE32:AE36)/AD32</f>
        <v>1.0538069655543043</v>
      </c>
      <c r="AJ32" t="s">
        <v>168</v>
      </c>
      <c r="AK32" s="11">
        <f t="shared" si="10"/>
        <v>900</v>
      </c>
      <c r="AL32" s="11">
        <f t="shared" si="11"/>
        <v>973.56052041154078</v>
      </c>
      <c r="AM32" s="11">
        <f t="shared" ref="AM32" si="46">STDEV(AL32:AL36)</f>
        <v>79.104736617728918</v>
      </c>
      <c r="AN32" s="126">
        <f t="shared" ref="AN32" si="47">AM32/AK32</f>
        <v>8.7894151797476575E-2</v>
      </c>
      <c r="AO32" s="126">
        <f t="shared" ref="AO32" si="48">AVERAGE(AL32:AL36)/AK32</f>
        <v>1.031443222760499</v>
      </c>
      <c r="AQ32" t="s">
        <v>168</v>
      </c>
      <c r="AR32" s="11">
        <f t="shared" ref="AR32" si="49">AK32</f>
        <v>900</v>
      </c>
      <c r="AS32" s="11">
        <f t="shared" ref="AS32" si="50">AVERAGE(X32:X36,AE32:AE36,AL32:AL36)</f>
        <v>926.96760753214915</v>
      </c>
      <c r="AT32" s="11">
        <f t="shared" ref="AT32" si="51">STDEV(X32:X36,AE32:AE36,AL32:AL36)</f>
        <v>95.077789545962688</v>
      </c>
      <c r="AU32" s="126">
        <f t="shared" ref="AU32" si="52">AT32/AR32</f>
        <v>0.10564198838440299</v>
      </c>
      <c r="AV32" s="126">
        <f t="shared" ref="AV32" si="53">AS32/AR32</f>
        <v>1.0299640083690547</v>
      </c>
    </row>
    <row r="33" spans="1:38" x14ac:dyDescent="0.2">
      <c r="A33" s="14" t="str">
        <f>'Day1'!A50</f>
        <v>QC4B-D1</v>
      </c>
      <c r="B33" s="113">
        <f>'Day1'!B50</f>
        <v>900</v>
      </c>
      <c r="C33" s="113">
        <f>'Day1'!C50</f>
        <v>9.637690000000001</v>
      </c>
      <c r="F33" s="113">
        <f>'Day1'!F50</f>
        <v>983.34645034592609</v>
      </c>
      <c r="H33" s="115" t="str">
        <f>'Day2'!A50</f>
        <v>QC4B-D2</v>
      </c>
      <c r="I33" s="115">
        <f>'Day2'!B50</f>
        <v>900</v>
      </c>
      <c r="J33" s="115">
        <f>'Day2'!C50</f>
        <v>10.717870000000001</v>
      </c>
      <c r="M33" s="115">
        <f>'Day2'!F50</f>
        <v>1093.7781528938588</v>
      </c>
      <c r="O33" s="116" t="str">
        <f>'Day3'!A50</f>
        <v>QC4B-D3</v>
      </c>
      <c r="P33" s="116">
        <f>'Day3'!B50</f>
        <v>900</v>
      </c>
      <c r="Q33" s="116">
        <f>'Day3'!C50</f>
        <v>9.6370100000000001</v>
      </c>
      <c r="T33" s="116">
        <f>'Day3'!F50</f>
        <v>930.03141284701849</v>
      </c>
      <c r="W33" s="11">
        <f t="shared" si="6"/>
        <v>900</v>
      </c>
      <c r="X33" s="11">
        <f t="shared" si="7"/>
        <v>983.34645034592609</v>
      </c>
      <c r="AD33" s="11">
        <f t="shared" si="8"/>
        <v>900</v>
      </c>
      <c r="AE33" s="11">
        <f t="shared" si="9"/>
        <v>1093.7781528938588</v>
      </c>
      <c r="AK33" s="11">
        <f t="shared" si="10"/>
        <v>900</v>
      </c>
      <c r="AL33" s="11">
        <f t="shared" si="11"/>
        <v>930.03141284701849</v>
      </c>
    </row>
    <row r="34" spans="1:38" x14ac:dyDescent="0.2">
      <c r="A34" s="14" t="str">
        <f>'Day1'!A51</f>
        <v>QC4C-D1</v>
      </c>
      <c r="B34" s="113">
        <f>'Day1'!B51</f>
        <v>900</v>
      </c>
      <c r="C34" s="113">
        <f>'Day1'!C51</f>
        <v>7.8354500000000007</v>
      </c>
      <c r="F34" s="113">
        <f>'Day1'!F51</f>
        <v>799.26498822778899</v>
      </c>
      <c r="H34" s="115" t="str">
        <f>'Day2'!A51</f>
        <v>QC4C-D2</v>
      </c>
      <c r="I34" s="115">
        <f>'Day2'!B51</f>
        <v>900</v>
      </c>
      <c r="J34" s="115">
        <f>'Day2'!C51</f>
        <v>8.0158699999999996</v>
      </c>
      <c r="M34" s="115">
        <f>'Day2'!F51</f>
        <v>817.79912267335897</v>
      </c>
      <c r="O34" s="116" t="str">
        <f>'Day3'!A51</f>
        <v>QC4C-D3</v>
      </c>
      <c r="P34" s="116">
        <f>'Day3'!B51</f>
        <v>900</v>
      </c>
      <c r="Q34" s="116">
        <f>'Day3'!C51</f>
        <v>10.087980000000002</v>
      </c>
      <c r="T34" s="116">
        <f>'Day3'!F51</f>
        <v>973.57790154102815</v>
      </c>
      <c r="W34" s="11">
        <f t="shared" si="6"/>
        <v>900</v>
      </c>
      <c r="X34" s="11">
        <f t="shared" si="7"/>
        <v>799.26498822778899</v>
      </c>
      <c r="AD34" s="11">
        <f t="shared" si="8"/>
        <v>900</v>
      </c>
      <c r="AE34" s="11">
        <f t="shared" si="9"/>
        <v>817.79912267335897</v>
      </c>
      <c r="AK34" s="11">
        <f t="shared" si="10"/>
        <v>900</v>
      </c>
      <c r="AL34" s="11">
        <f t="shared" si="11"/>
        <v>973.57790154102815</v>
      </c>
    </row>
    <row r="35" spans="1:38" x14ac:dyDescent="0.2">
      <c r="A35" s="14" t="str">
        <f>'Day1'!A52</f>
        <v>QC4D-D1</v>
      </c>
      <c r="B35" s="113">
        <f>'Day1'!B52</f>
        <v>900</v>
      </c>
      <c r="C35" s="113">
        <f>'Day1'!C52</f>
        <v>8.6464400000000001</v>
      </c>
      <c r="F35" s="113">
        <f>'Day1'!F52</f>
        <v>882.09980765427372</v>
      </c>
      <c r="H35" s="115" t="str">
        <f>'Day2'!A52</f>
        <v>QC4D-D2</v>
      </c>
      <c r="I35" s="115">
        <f>'Day2'!B52</f>
        <v>900</v>
      </c>
      <c r="J35" s="115">
        <f>'Day2'!C52</f>
        <v>9.9073000000000011</v>
      </c>
      <c r="M35" s="115">
        <f>'Day2'!F52</f>
        <v>1010.9875079916269</v>
      </c>
      <c r="O35" s="116" t="str">
        <f>'Day3'!A52</f>
        <v>QC4D-D3</v>
      </c>
      <c r="P35" s="116">
        <f>'Day3'!B52</f>
        <v>900</v>
      </c>
      <c r="Q35" s="116">
        <f>'Day3'!C52</f>
        <v>10.086780000000001</v>
      </c>
      <c r="T35" s="116">
        <f>'Day3'!F52</f>
        <v>973.46202734444557</v>
      </c>
      <c r="W35" s="11">
        <f t="shared" si="6"/>
        <v>900</v>
      </c>
      <c r="X35" s="11">
        <f t="shared" si="7"/>
        <v>882.09980765427372</v>
      </c>
      <c r="AD35" s="11">
        <f t="shared" si="8"/>
        <v>900</v>
      </c>
      <c r="AE35" s="11">
        <f t="shared" si="9"/>
        <v>1010.9875079916269</v>
      </c>
      <c r="AK35" s="11">
        <f t="shared" si="10"/>
        <v>900</v>
      </c>
      <c r="AL35" s="11">
        <f t="shared" si="11"/>
        <v>973.46202734444557</v>
      </c>
    </row>
    <row r="36" spans="1:38" x14ac:dyDescent="0.2">
      <c r="A36" s="14" t="str">
        <f>'Day1'!A53</f>
        <v>QC4E-D1</v>
      </c>
      <c r="B36" s="113">
        <f>'Day1'!B53</f>
        <v>900</v>
      </c>
      <c r="C36" s="113">
        <f>'Day1'!C53</f>
        <v>8.0166699999999995</v>
      </c>
      <c r="F36" s="113">
        <f>'Day1'!F53</f>
        <v>817.77486624905623</v>
      </c>
      <c r="H36" s="115" t="str">
        <f>'Day2'!A53</f>
        <v>QC4E-D2</v>
      </c>
      <c r="I36" s="115">
        <f>'Day2'!B53</f>
        <v>900</v>
      </c>
      <c r="J36" s="115">
        <f>'Day2'!C53</f>
        <v>8.2863400000000009</v>
      </c>
      <c r="M36" s="115">
        <f>'Day2'!F53</f>
        <v>845.42460317067162</v>
      </c>
      <c r="O36" s="116" t="str">
        <f>'Day3'!A53</f>
        <v>QC4E-D3</v>
      </c>
      <c r="P36" s="116">
        <f>'Day3'!B53</f>
        <v>900</v>
      </c>
      <c r="Q36" s="116">
        <f>'Day3'!C53</f>
        <v>8.1957700000000013</v>
      </c>
      <c r="T36" s="116">
        <f>'Day3'!F53</f>
        <v>790.86264027821289</v>
      </c>
      <c r="W36" s="11">
        <f t="shared" si="6"/>
        <v>900</v>
      </c>
      <c r="X36" s="11">
        <f t="shared" si="7"/>
        <v>817.77486624905623</v>
      </c>
      <c r="AD36" s="11">
        <f t="shared" si="8"/>
        <v>900</v>
      </c>
      <c r="AE36" s="11">
        <f t="shared" si="9"/>
        <v>845.42460317067162</v>
      </c>
      <c r="AK36" s="11">
        <f t="shared" si="10"/>
        <v>900</v>
      </c>
      <c r="AL36" s="11">
        <f t="shared" si="11"/>
        <v>790.86264027821289</v>
      </c>
    </row>
  </sheetData>
  <mergeCells count="3">
    <mergeCell ref="V2:Z2"/>
    <mergeCell ref="AC2:AG2"/>
    <mergeCell ref="AJ2:A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Data</vt:lpstr>
      <vt:lpstr>Day1</vt:lpstr>
      <vt:lpstr>Day2</vt:lpstr>
      <vt:lpstr>Day3</vt:lpstr>
      <vt:lpstr>Stats</vt:lpstr>
      <vt:lpstr>'Day1'!Druckbereich</vt:lpstr>
      <vt:lpstr>'Day2'!Druckbereich</vt:lpstr>
      <vt:lpstr>'Day3'!Druckbereich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Stephan Müller</cp:lastModifiedBy>
  <dcterms:created xsi:type="dcterms:W3CDTF">2017-11-13T15:10:01Z</dcterms:created>
  <dcterms:modified xsi:type="dcterms:W3CDTF">2020-03-29T16:43:15Z</dcterms:modified>
</cp:coreProperties>
</file>