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smv3/Documents/2020/UNI/Analytik Master FS 2020/Ex Validation Dataset/"/>
    </mc:Choice>
  </mc:AlternateContent>
  <xr:revisionPtr revIDLastSave="0" documentId="8_{ABD4C88B-4C57-604A-9706-623EE4A9E6BB}" xr6:coauthVersionLast="45" xr6:coauthVersionMax="45" xr10:uidLastSave="{00000000-0000-0000-0000-000000000000}"/>
  <bookViews>
    <workbookView xWindow="2280" yWindow="460" windowWidth="48760" windowHeight="26800" tabRatio="500" activeTab="4" xr2:uid="{00000000-000D-0000-FFFF-FFFF00000000}"/>
  </bookViews>
  <sheets>
    <sheet name="Data" sheetId="1" r:id="rId1"/>
    <sheet name="Day1" sheetId="6" r:id="rId2"/>
    <sheet name="Day2" sheetId="9" r:id="rId3"/>
    <sheet name="Day3" sheetId="10" r:id="rId4"/>
    <sheet name="Stats" sheetId="2" r:id="rId5"/>
  </sheets>
  <definedNames>
    <definedName name="_xlnm._FilterDatabase" localSheetId="0" hidden="1">Data!$A$2:$D$152</definedName>
    <definedName name="_xlnm.Print_Area" localSheetId="1">'Day1'!$A$1:$AA$83</definedName>
    <definedName name="_xlnm.Print_Area" localSheetId="2">'Day2'!$A$1:$AA$83</definedName>
    <definedName name="_xlnm.Print_Area" localSheetId="3">'Day3'!$A$1:$AA$83</definedName>
    <definedName name="solver_adj" localSheetId="1" hidden="1">'Day1'!#REF!</definedName>
    <definedName name="solver_adj" localSheetId="2" hidden="1">'Day2'!#REF!</definedName>
    <definedName name="solver_adj" localSheetId="3" hidden="1">'Day3'!#REF!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eng" localSheetId="1" hidden="1">1</definedName>
    <definedName name="solver_eng" localSheetId="2" hidden="1">1</definedName>
    <definedName name="solver_eng" localSheetId="3" hidden="1">1</definedName>
    <definedName name="solver_itr" localSheetId="1" hidden="1">2147483647</definedName>
    <definedName name="solver_itr" localSheetId="2" hidden="1">2147483647</definedName>
    <definedName name="solver_itr" localSheetId="3" hidden="1">2147483647</definedName>
    <definedName name="solver_lhs1" localSheetId="1" hidden="1">'Day1'!#REF!</definedName>
    <definedName name="solver_lhs1" localSheetId="2" hidden="1">'Day2'!#REF!</definedName>
    <definedName name="solver_lhs1" localSheetId="3" hidden="1">'Day3'!#REF!</definedName>
    <definedName name="solver_lhs2" localSheetId="1" hidden="1">'Day1'!#REF!</definedName>
    <definedName name="solver_lhs2" localSheetId="2" hidden="1">'Day2'!#REF!</definedName>
    <definedName name="solver_lhs2" localSheetId="3" hidden="1">'Day3'!#REF!</definedName>
    <definedName name="solver_lin" localSheetId="1" hidden="1">2</definedName>
    <definedName name="solver_lin" localSheetId="2" hidden="1">2</definedName>
    <definedName name="solver_lin" localSheetId="3" hidden="1">2</definedName>
    <definedName name="solver_mip" localSheetId="1" hidden="1">2147483647</definedName>
    <definedName name="solver_mip" localSheetId="2" hidden="1">2147483647</definedName>
    <definedName name="solver_mip" localSheetId="3" hidden="1">2147483647</definedName>
    <definedName name="solver_mni" localSheetId="1" hidden="1">30</definedName>
    <definedName name="solver_mni" localSheetId="2" hidden="1">30</definedName>
    <definedName name="solver_mni" localSheetId="3" hidden="1">30</definedName>
    <definedName name="solver_mrt" localSheetId="1" hidden="1">0.075</definedName>
    <definedName name="solver_mrt" localSheetId="2" hidden="1">0.075</definedName>
    <definedName name="solver_mrt" localSheetId="3" hidden="1">0.075</definedName>
    <definedName name="solver_msl" localSheetId="1" hidden="1">2</definedName>
    <definedName name="solver_msl" localSheetId="2" hidden="1">2</definedName>
    <definedName name="solver_msl" localSheetId="3" hidden="1">2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od" localSheetId="1" hidden="1">2147483647</definedName>
    <definedName name="solver_nod" localSheetId="2" hidden="1">2147483647</definedName>
    <definedName name="solver_nod" localSheetId="3" hidden="1">2147483647</definedName>
    <definedName name="solver_num" localSheetId="1" hidden="1">0</definedName>
    <definedName name="solver_num" localSheetId="2" hidden="1">0</definedName>
    <definedName name="solver_num" localSheetId="3" hidden="1">0</definedName>
    <definedName name="solver_opt" localSheetId="1" hidden="1">'Day1'!$O$28</definedName>
    <definedName name="solver_opt" localSheetId="2" hidden="1">'Day2'!$O$28</definedName>
    <definedName name="solver_opt" localSheetId="3" hidden="1">'Day3'!$O$28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rbv" localSheetId="1" hidden="1">2</definedName>
    <definedName name="solver_rbv" localSheetId="2" hidden="1">2</definedName>
    <definedName name="solver_rbv" localSheetId="3" hidden="1">2</definedName>
    <definedName name="solver_rel1" localSheetId="1" hidden="1">1</definedName>
    <definedName name="solver_rel1" localSheetId="2" hidden="1">1</definedName>
    <definedName name="solver_rel1" localSheetId="3" hidden="1">1</definedName>
    <definedName name="solver_rel2" localSheetId="1" hidden="1">3</definedName>
    <definedName name="solver_rel2" localSheetId="2" hidden="1">3</definedName>
    <definedName name="solver_rel2" localSheetId="3" hidden="1">3</definedName>
    <definedName name="solver_rhs1" localSheetId="1" hidden="1">10</definedName>
    <definedName name="solver_rhs1" localSheetId="2" hidden="1">10</definedName>
    <definedName name="solver_rhs1" localSheetId="3" hidden="1">10</definedName>
    <definedName name="solver_rhs2" localSheetId="1" hidden="1">-10</definedName>
    <definedName name="solver_rhs2" localSheetId="2" hidden="1">-10</definedName>
    <definedName name="solver_rhs2" localSheetId="3" hidden="1">-10</definedName>
    <definedName name="solver_rlx" localSheetId="1" hidden="1">1</definedName>
    <definedName name="solver_rlx" localSheetId="2" hidden="1">1</definedName>
    <definedName name="solver_rlx" localSheetId="3" hidden="1">1</definedName>
    <definedName name="solver_rsd" localSheetId="1" hidden="1">0</definedName>
    <definedName name="solver_rsd" localSheetId="2" hidden="1">0</definedName>
    <definedName name="solver_rsd" localSheetId="3" hidden="1">0</definedName>
    <definedName name="solver_scl" localSheetId="1" hidden="1">2</definedName>
    <definedName name="solver_scl" localSheetId="2" hidden="1">2</definedName>
    <definedName name="solver_scl" localSheetId="3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sz" localSheetId="1" hidden="1">100</definedName>
    <definedName name="solver_ssz" localSheetId="2" hidden="1">100</definedName>
    <definedName name="solver_ssz" localSheetId="3" hidden="1">100</definedName>
    <definedName name="solver_tim" localSheetId="1" hidden="1">2147483647</definedName>
    <definedName name="solver_tim" localSheetId="2" hidden="1">2147483647</definedName>
    <definedName name="solver_tim" localSheetId="3" hidden="1">2147483647</definedName>
    <definedName name="solver_tol" localSheetId="1" hidden="1">0.01</definedName>
    <definedName name="solver_tol" localSheetId="2" hidden="1">0.01</definedName>
    <definedName name="solver_tol" localSheetId="3" hidden="1">0.01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er" localSheetId="1" hidden="1">2</definedName>
    <definedName name="solver_ver" localSheetId="2" hidden="1">2</definedName>
    <definedName name="solver_ver" localSheetId="3" hidden="1">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3" i="2" l="1"/>
  <c r="O12" i="2"/>
  <c r="H13" i="2"/>
  <c r="H12" i="2"/>
  <c r="AR27" i="2"/>
  <c r="AR22" i="2"/>
  <c r="AK31" i="2"/>
  <c r="AK30" i="2"/>
  <c r="AK29" i="2"/>
  <c r="AK28" i="2"/>
  <c r="AK27" i="2"/>
  <c r="AK26" i="2"/>
  <c r="AK25" i="2"/>
  <c r="AK24" i="2"/>
  <c r="AK23" i="2"/>
  <c r="AK22" i="2"/>
  <c r="AD31" i="2"/>
  <c r="AD30" i="2"/>
  <c r="AD29" i="2"/>
  <c r="AD28" i="2"/>
  <c r="AD27" i="2"/>
  <c r="AD26" i="2"/>
  <c r="AD25" i="2"/>
  <c r="AD24" i="2"/>
  <c r="AD23" i="2"/>
  <c r="AD22" i="2"/>
  <c r="W22" i="2"/>
  <c r="W23" i="2"/>
  <c r="W24" i="2"/>
  <c r="W25" i="2"/>
  <c r="W26" i="2"/>
  <c r="W27" i="2"/>
  <c r="W28" i="2"/>
  <c r="W29" i="2"/>
  <c r="W30" i="2"/>
  <c r="W31" i="2"/>
  <c r="P31" i="2"/>
  <c r="P30" i="2"/>
  <c r="P29" i="2"/>
  <c r="P28" i="2"/>
  <c r="P27" i="2"/>
  <c r="P26" i="2"/>
  <c r="P25" i="2"/>
  <c r="P24" i="2"/>
  <c r="P23" i="2"/>
  <c r="P22" i="2"/>
  <c r="Q17" i="2"/>
  <c r="R10" i="2"/>
  <c r="R9" i="2"/>
  <c r="R8" i="2"/>
  <c r="R7" i="2"/>
  <c r="R6" i="2"/>
  <c r="R5" i="2"/>
  <c r="R4" i="2"/>
  <c r="R3" i="2"/>
  <c r="I31" i="2"/>
  <c r="I30" i="2"/>
  <c r="I29" i="2"/>
  <c r="I28" i="2"/>
  <c r="I27" i="2"/>
  <c r="I26" i="2"/>
  <c r="I25" i="2"/>
  <c r="I24" i="2"/>
  <c r="I23" i="2"/>
  <c r="I22" i="2"/>
  <c r="K10" i="2"/>
  <c r="K9" i="2"/>
  <c r="K8" i="2"/>
  <c r="K7" i="2"/>
  <c r="K6" i="2"/>
  <c r="K5" i="2"/>
  <c r="K4" i="2"/>
  <c r="K3" i="2"/>
  <c r="B22" i="2"/>
  <c r="B23" i="2"/>
  <c r="B24" i="2"/>
  <c r="B25" i="2"/>
  <c r="B26" i="2"/>
  <c r="B27" i="2"/>
  <c r="B28" i="2"/>
  <c r="B29" i="2"/>
  <c r="B30" i="2"/>
  <c r="B31" i="2"/>
  <c r="A13" i="2"/>
  <c r="A12" i="2"/>
  <c r="D4" i="2"/>
  <c r="D5" i="2"/>
  <c r="D6" i="2"/>
  <c r="D7" i="2"/>
  <c r="D8" i="2"/>
  <c r="D9" i="2"/>
  <c r="D10" i="2"/>
  <c r="D3" i="2"/>
  <c r="F2" i="2"/>
  <c r="E2" i="2"/>
  <c r="D2" i="2"/>
  <c r="C2" i="2"/>
  <c r="B2" i="2"/>
  <c r="A2" i="2"/>
  <c r="C53" i="10"/>
  <c r="Q36" i="2" s="1"/>
  <c r="B53" i="10"/>
  <c r="P36" i="2" s="1"/>
  <c r="AK36" i="2" s="1"/>
  <c r="A53" i="10"/>
  <c r="O36" i="2" s="1"/>
  <c r="C52" i="10"/>
  <c r="Q35" i="2" s="1"/>
  <c r="B52" i="10"/>
  <c r="P35" i="2" s="1"/>
  <c r="AK35" i="2" s="1"/>
  <c r="A52" i="10"/>
  <c r="O35" i="2" s="1"/>
  <c r="C51" i="10"/>
  <c r="Q34" i="2" s="1"/>
  <c r="B51" i="10"/>
  <c r="P34" i="2" s="1"/>
  <c r="AK34" i="2" s="1"/>
  <c r="A51" i="10"/>
  <c r="O34" i="2" s="1"/>
  <c r="C50" i="10"/>
  <c r="Q33" i="2" s="1"/>
  <c r="B50" i="10"/>
  <c r="P33" i="2" s="1"/>
  <c r="AK33" i="2" s="1"/>
  <c r="A50" i="10"/>
  <c r="O33" i="2" s="1"/>
  <c r="C49" i="10"/>
  <c r="Q32" i="2" s="1"/>
  <c r="B49" i="10"/>
  <c r="P32" i="2" s="1"/>
  <c r="AK32" i="2" s="1"/>
  <c r="A49" i="10"/>
  <c r="O32" i="2" s="1"/>
  <c r="C48" i="10"/>
  <c r="Q31" i="2" s="1"/>
  <c r="A48" i="10"/>
  <c r="O31" i="2" s="1"/>
  <c r="C47" i="10"/>
  <c r="Q30" i="2" s="1"/>
  <c r="A47" i="10"/>
  <c r="O30" i="2" s="1"/>
  <c r="C46" i="10"/>
  <c r="Q29" i="2" s="1"/>
  <c r="A46" i="10"/>
  <c r="O29" i="2" s="1"/>
  <c r="C45" i="10"/>
  <c r="Q28" i="2" s="1"/>
  <c r="A45" i="10"/>
  <c r="O28" i="2" s="1"/>
  <c r="C44" i="10"/>
  <c r="Q27" i="2" s="1"/>
  <c r="A44" i="10"/>
  <c r="O27" i="2" s="1"/>
  <c r="C43" i="10"/>
  <c r="Q26" i="2" s="1"/>
  <c r="A43" i="10"/>
  <c r="O26" i="2" s="1"/>
  <c r="C42" i="10"/>
  <c r="Q25" i="2" s="1"/>
  <c r="A42" i="10"/>
  <c r="O25" i="2" s="1"/>
  <c r="C41" i="10"/>
  <c r="Q24" i="2" s="1"/>
  <c r="A41" i="10"/>
  <c r="O24" i="2" s="1"/>
  <c r="C40" i="10"/>
  <c r="Q23" i="2" s="1"/>
  <c r="A40" i="10"/>
  <c r="O23" i="2" s="1"/>
  <c r="C39" i="10"/>
  <c r="Q22" i="2" s="1"/>
  <c r="A39" i="10"/>
  <c r="O22" i="2" s="1"/>
  <c r="C38" i="10"/>
  <c r="Q21" i="2" s="1"/>
  <c r="B38" i="10"/>
  <c r="P21" i="2" s="1"/>
  <c r="AK21" i="2" s="1"/>
  <c r="A38" i="10"/>
  <c r="O21" i="2" s="1"/>
  <c r="C37" i="10"/>
  <c r="Q20" i="2" s="1"/>
  <c r="B37" i="10"/>
  <c r="P20" i="2" s="1"/>
  <c r="AK20" i="2" s="1"/>
  <c r="A37" i="10"/>
  <c r="O20" i="2" s="1"/>
  <c r="C36" i="10"/>
  <c r="Q19" i="2" s="1"/>
  <c r="B36" i="10"/>
  <c r="P19" i="2" s="1"/>
  <c r="AK19" i="2" s="1"/>
  <c r="A36" i="10"/>
  <c r="O19" i="2" s="1"/>
  <c r="C35" i="10"/>
  <c r="Q18" i="2" s="1"/>
  <c r="B35" i="10"/>
  <c r="P18" i="2" s="1"/>
  <c r="AK18" i="2" s="1"/>
  <c r="A35" i="10"/>
  <c r="O18" i="2" s="1"/>
  <c r="C34" i="10"/>
  <c r="B34" i="10"/>
  <c r="P17" i="2" s="1"/>
  <c r="AK17" i="2" s="1"/>
  <c r="A34" i="10"/>
  <c r="O17" i="2" s="1"/>
  <c r="C13" i="10"/>
  <c r="Q10" i="2" s="1"/>
  <c r="B13" i="10"/>
  <c r="P10" i="2" s="1"/>
  <c r="A13" i="10"/>
  <c r="O10" i="2" s="1"/>
  <c r="C12" i="10"/>
  <c r="Q9" i="2" s="1"/>
  <c r="B12" i="10"/>
  <c r="P9" i="2" s="1"/>
  <c r="A12" i="10"/>
  <c r="O9" i="2" s="1"/>
  <c r="C11" i="10"/>
  <c r="Q8" i="2" s="1"/>
  <c r="B11" i="10"/>
  <c r="P8" i="2" s="1"/>
  <c r="A11" i="10"/>
  <c r="O8" i="2" s="1"/>
  <c r="C10" i="10"/>
  <c r="Q7" i="2" s="1"/>
  <c r="B10" i="10"/>
  <c r="P7" i="2" s="1"/>
  <c r="A10" i="10"/>
  <c r="O7" i="2" s="1"/>
  <c r="C9" i="10"/>
  <c r="Q6" i="2" s="1"/>
  <c r="B9" i="10"/>
  <c r="P6" i="2" s="1"/>
  <c r="A9" i="10"/>
  <c r="O6" i="2" s="1"/>
  <c r="C8" i="10"/>
  <c r="Q5" i="2" s="1"/>
  <c r="B8" i="10"/>
  <c r="P5" i="2" s="1"/>
  <c r="A8" i="10"/>
  <c r="O5" i="2" s="1"/>
  <c r="C7" i="10"/>
  <c r="Q4" i="2" s="1"/>
  <c r="B7" i="10"/>
  <c r="P4" i="2" s="1"/>
  <c r="A7" i="10"/>
  <c r="O4" i="2" s="1"/>
  <c r="C6" i="10"/>
  <c r="Q3" i="2" s="1"/>
  <c r="B6" i="10"/>
  <c r="P3" i="2" s="1"/>
  <c r="A6" i="10"/>
  <c r="O3" i="2" s="1"/>
  <c r="C53" i="9"/>
  <c r="J36" i="2" s="1"/>
  <c r="B53" i="9"/>
  <c r="I36" i="2" s="1"/>
  <c r="AD36" i="2" s="1"/>
  <c r="A53" i="9"/>
  <c r="H36" i="2" s="1"/>
  <c r="C52" i="9"/>
  <c r="J35" i="2" s="1"/>
  <c r="B52" i="9"/>
  <c r="I35" i="2" s="1"/>
  <c r="AD35" i="2" s="1"/>
  <c r="A52" i="9"/>
  <c r="H35" i="2" s="1"/>
  <c r="C51" i="9"/>
  <c r="J34" i="2" s="1"/>
  <c r="B51" i="9"/>
  <c r="I34" i="2" s="1"/>
  <c r="AD34" i="2" s="1"/>
  <c r="A51" i="9"/>
  <c r="H34" i="2" s="1"/>
  <c r="C50" i="9"/>
  <c r="J33" i="2" s="1"/>
  <c r="B50" i="9"/>
  <c r="I33" i="2" s="1"/>
  <c r="AD33" i="2" s="1"/>
  <c r="A50" i="9"/>
  <c r="H33" i="2" s="1"/>
  <c r="C49" i="9"/>
  <c r="J32" i="2" s="1"/>
  <c r="B49" i="9"/>
  <c r="I32" i="2" s="1"/>
  <c r="AD32" i="2" s="1"/>
  <c r="A49" i="9"/>
  <c r="H32" i="2" s="1"/>
  <c r="C48" i="9"/>
  <c r="J31" i="2" s="1"/>
  <c r="A48" i="9"/>
  <c r="H31" i="2" s="1"/>
  <c r="C47" i="9"/>
  <c r="J30" i="2" s="1"/>
  <c r="A47" i="9"/>
  <c r="H30" i="2" s="1"/>
  <c r="C46" i="9"/>
  <c r="J29" i="2" s="1"/>
  <c r="A46" i="9"/>
  <c r="H29" i="2" s="1"/>
  <c r="C45" i="9"/>
  <c r="J28" i="2" s="1"/>
  <c r="A45" i="9"/>
  <c r="H28" i="2" s="1"/>
  <c r="C44" i="9"/>
  <c r="J27" i="2" s="1"/>
  <c r="A44" i="9"/>
  <c r="H27" i="2" s="1"/>
  <c r="C43" i="9"/>
  <c r="J26" i="2" s="1"/>
  <c r="A43" i="9"/>
  <c r="H26" i="2" s="1"/>
  <c r="C42" i="9"/>
  <c r="J25" i="2" s="1"/>
  <c r="A42" i="9"/>
  <c r="H25" i="2" s="1"/>
  <c r="C41" i="9"/>
  <c r="J24" i="2" s="1"/>
  <c r="A41" i="9"/>
  <c r="H24" i="2" s="1"/>
  <c r="C40" i="9"/>
  <c r="J23" i="2" s="1"/>
  <c r="A40" i="9"/>
  <c r="H23" i="2" s="1"/>
  <c r="C39" i="9"/>
  <c r="J22" i="2" s="1"/>
  <c r="A39" i="9"/>
  <c r="H22" i="2" s="1"/>
  <c r="C38" i="9"/>
  <c r="J21" i="2" s="1"/>
  <c r="B38" i="9"/>
  <c r="I21" i="2" s="1"/>
  <c r="AD21" i="2" s="1"/>
  <c r="A38" i="9"/>
  <c r="H21" i="2" s="1"/>
  <c r="C37" i="9"/>
  <c r="J20" i="2" s="1"/>
  <c r="B37" i="9"/>
  <c r="I20" i="2" s="1"/>
  <c r="AD20" i="2" s="1"/>
  <c r="A37" i="9"/>
  <c r="H20" i="2" s="1"/>
  <c r="C36" i="9"/>
  <c r="J19" i="2" s="1"/>
  <c r="B36" i="9"/>
  <c r="I19" i="2" s="1"/>
  <c r="AD19" i="2" s="1"/>
  <c r="A36" i="9"/>
  <c r="H19" i="2" s="1"/>
  <c r="C35" i="9"/>
  <c r="J18" i="2" s="1"/>
  <c r="B35" i="9"/>
  <c r="I18" i="2" s="1"/>
  <c r="AD18" i="2" s="1"/>
  <c r="A35" i="9"/>
  <c r="H18" i="2" s="1"/>
  <c r="C34" i="9"/>
  <c r="J17" i="2" s="1"/>
  <c r="B34" i="9"/>
  <c r="I17" i="2" s="1"/>
  <c r="AD17" i="2" s="1"/>
  <c r="A34" i="9"/>
  <c r="H17" i="2" s="1"/>
  <c r="C13" i="9"/>
  <c r="J10" i="2" s="1"/>
  <c r="B13" i="9"/>
  <c r="I10" i="2" s="1"/>
  <c r="A13" i="9"/>
  <c r="H10" i="2" s="1"/>
  <c r="C12" i="9"/>
  <c r="J9" i="2" s="1"/>
  <c r="B12" i="9"/>
  <c r="I9" i="2" s="1"/>
  <c r="A12" i="9"/>
  <c r="H9" i="2" s="1"/>
  <c r="AQ9" i="2" s="1"/>
  <c r="C11" i="9"/>
  <c r="J8" i="2" s="1"/>
  <c r="B11" i="9"/>
  <c r="I8" i="2" s="1"/>
  <c r="A11" i="9"/>
  <c r="H8" i="2" s="1"/>
  <c r="AQ8" i="2" s="1"/>
  <c r="C10" i="9"/>
  <c r="J7" i="2" s="1"/>
  <c r="B10" i="9"/>
  <c r="I7" i="2" s="1"/>
  <c r="A10" i="9"/>
  <c r="H7" i="2" s="1"/>
  <c r="AQ7" i="2" s="1"/>
  <c r="C9" i="9"/>
  <c r="J6" i="2" s="1"/>
  <c r="B9" i="9"/>
  <c r="I6" i="2" s="1"/>
  <c r="A9" i="9"/>
  <c r="H6" i="2" s="1"/>
  <c r="AQ6" i="2" s="1"/>
  <c r="C8" i="9"/>
  <c r="J5" i="2" s="1"/>
  <c r="B8" i="9"/>
  <c r="I5" i="2" s="1"/>
  <c r="A8" i="9"/>
  <c r="H5" i="2" s="1"/>
  <c r="AQ5" i="2" s="1"/>
  <c r="C7" i="9"/>
  <c r="J4" i="2" s="1"/>
  <c r="B7" i="9"/>
  <c r="I4" i="2" s="1"/>
  <c r="A7" i="9"/>
  <c r="H4" i="2" s="1"/>
  <c r="AQ4" i="2" s="1"/>
  <c r="C6" i="9"/>
  <c r="J3" i="2" s="1"/>
  <c r="B6" i="9"/>
  <c r="I3" i="2" s="1"/>
  <c r="A6" i="9"/>
  <c r="H3" i="2" s="1"/>
  <c r="AQ3" i="2" s="1"/>
  <c r="M83" i="10"/>
  <c r="L83" i="10"/>
  <c r="G83" i="10"/>
  <c r="F83" i="10"/>
  <c r="M82" i="10"/>
  <c r="L82" i="10"/>
  <c r="G82" i="10"/>
  <c r="F82" i="10"/>
  <c r="M81" i="10"/>
  <c r="L81" i="10"/>
  <c r="G81" i="10"/>
  <c r="F81" i="10"/>
  <c r="M80" i="10"/>
  <c r="L80" i="10"/>
  <c r="G80" i="10"/>
  <c r="F80" i="10"/>
  <c r="M79" i="10"/>
  <c r="L79" i="10"/>
  <c r="G79" i="10"/>
  <c r="F79" i="10"/>
  <c r="M78" i="10"/>
  <c r="L78" i="10"/>
  <c r="G78" i="10"/>
  <c r="F78" i="10"/>
  <c r="M77" i="10"/>
  <c r="L77" i="10"/>
  <c r="G77" i="10"/>
  <c r="F77" i="10"/>
  <c r="M76" i="10"/>
  <c r="L76" i="10"/>
  <c r="G76" i="10"/>
  <c r="F76" i="10"/>
  <c r="M75" i="10"/>
  <c r="L75" i="10"/>
  <c r="G75" i="10"/>
  <c r="F75" i="10"/>
  <c r="M74" i="10"/>
  <c r="L74" i="10"/>
  <c r="G74" i="10"/>
  <c r="F74" i="10"/>
  <c r="M73" i="10"/>
  <c r="L73" i="10"/>
  <c r="G73" i="10"/>
  <c r="F73" i="10"/>
  <c r="M72" i="10"/>
  <c r="L72" i="10"/>
  <c r="G72" i="10"/>
  <c r="F72" i="10"/>
  <c r="M71" i="10"/>
  <c r="L71" i="10"/>
  <c r="G71" i="10"/>
  <c r="F71" i="10"/>
  <c r="M70" i="10"/>
  <c r="L70" i="10"/>
  <c r="G70" i="10"/>
  <c r="F70" i="10"/>
  <c r="M69" i="10"/>
  <c r="L69" i="10"/>
  <c r="G69" i="10"/>
  <c r="F69" i="10"/>
  <c r="M68" i="10"/>
  <c r="L68" i="10"/>
  <c r="G68" i="10"/>
  <c r="F68" i="10"/>
  <c r="M67" i="10"/>
  <c r="L67" i="10"/>
  <c r="G67" i="10"/>
  <c r="F67" i="10"/>
  <c r="M66" i="10"/>
  <c r="L66" i="10"/>
  <c r="G66" i="10"/>
  <c r="F66" i="10"/>
  <c r="M65" i="10"/>
  <c r="L65" i="10"/>
  <c r="G65" i="10"/>
  <c r="F65" i="10"/>
  <c r="M64" i="10"/>
  <c r="L64" i="10"/>
  <c r="G64" i="10"/>
  <c r="F64" i="10"/>
  <c r="M63" i="10"/>
  <c r="L63" i="10"/>
  <c r="G63" i="10"/>
  <c r="F63" i="10"/>
  <c r="M62" i="10"/>
  <c r="L62" i="10"/>
  <c r="G62" i="10"/>
  <c r="F62" i="10"/>
  <c r="M61" i="10"/>
  <c r="L61" i="10"/>
  <c r="G61" i="10"/>
  <c r="F61" i="10"/>
  <c r="M60" i="10"/>
  <c r="L60" i="10"/>
  <c r="G60" i="10"/>
  <c r="F60" i="10"/>
  <c r="M59" i="10"/>
  <c r="L59" i="10"/>
  <c r="G59" i="10"/>
  <c r="F59" i="10"/>
  <c r="M58" i="10"/>
  <c r="L58" i="10"/>
  <c r="G58" i="10"/>
  <c r="F58" i="10"/>
  <c r="M57" i="10"/>
  <c r="L57" i="10"/>
  <c r="G57" i="10"/>
  <c r="F57" i="10"/>
  <c r="M56" i="10"/>
  <c r="L56" i="10"/>
  <c r="G56" i="10"/>
  <c r="F56" i="10"/>
  <c r="M55" i="10"/>
  <c r="L55" i="10"/>
  <c r="G55" i="10"/>
  <c r="F55" i="10"/>
  <c r="M54" i="10"/>
  <c r="L54" i="10"/>
  <c r="G54" i="10"/>
  <c r="F54" i="10"/>
  <c r="O25" i="10"/>
  <c r="N25" i="10"/>
  <c r="K25" i="10"/>
  <c r="J25" i="10"/>
  <c r="I25" i="10"/>
  <c r="H25" i="10"/>
  <c r="G25" i="10"/>
  <c r="F25" i="10"/>
  <c r="O24" i="10"/>
  <c r="N24" i="10"/>
  <c r="K24" i="10"/>
  <c r="J24" i="10"/>
  <c r="I24" i="10"/>
  <c r="H24" i="10"/>
  <c r="G24" i="10"/>
  <c r="F24" i="10"/>
  <c r="O23" i="10"/>
  <c r="N23" i="10"/>
  <c r="K23" i="10"/>
  <c r="J23" i="10"/>
  <c r="I23" i="10"/>
  <c r="H23" i="10"/>
  <c r="G23" i="10"/>
  <c r="F23" i="10"/>
  <c r="O22" i="10"/>
  <c r="N22" i="10"/>
  <c r="K22" i="10"/>
  <c r="J22" i="10"/>
  <c r="I22" i="10"/>
  <c r="H22" i="10"/>
  <c r="G22" i="10"/>
  <c r="F22" i="10"/>
  <c r="O21" i="10"/>
  <c r="N21" i="10"/>
  <c r="K21" i="10"/>
  <c r="J21" i="10"/>
  <c r="I21" i="10"/>
  <c r="H21" i="10"/>
  <c r="G21" i="10"/>
  <c r="F21" i="10"/>
  <c r="O20" i="10"/>
  <c r="N20" i="10"/>
  <c r="K20" i="10"/>
  <c r="J20" i="10"/>
  <c r="I20" i="10"/>
  <c r="H20" i="10"/>
  <c r="G20" i="10"/>
  <c r="F20" i="10"/>
  <c r="O19" i="10"/>
  <c r="N19" i="10"/>
  <c r="K19" i="10"/>
  <c r="J19" i="10"/>
  <c r="I19" i="10"/>
  <c r="H19" i="10"/>
  <c r="G19" i="10"/>
  <c r="F19" i="10"/>
  <c r="O18" i="10"/>
  <c r="N18" i="10"/>
  <c r="K18" i="10"/>
  <c r="J18" i="10"/>
  <c r="I18" i="10"/>
  <c r="H18" i="10"/>
  <c r="G18" i="10"/>
  <c r="F18" i="10"/>
  <c r="O17" i="10"/>
  <c r="N17" i="10"/>
  <c r="K17" i="10"/>
  <c r="J17" i="10"/>
  <c r="I17" i="10"/>
  <c r="H17" i="10"/>
  <c r="G17" i="10"/>
  <c r="F17" i="10"/>
  <c r="O16" i="10"/>
  <c r="N16" i="10"/>
  <c r="K16" i="10"/>
  <c r="J16" i="10"/>
  <c r="I16" i="10"/>
  <c r="H16" i="10"/>
  <c r="G16" i="10"/>
  <c r="F16" i="10"/>
  <c r="O15" i="10"/>
  <c r="N15" i="10"/>
  <c r="K15" i="10"/>
  <c r="J15" i="10"/>
  <c r="I15" i="10"/>
  <c r="H15" i="10"/>
  <c r="G15" i="10"/>
  <c r="F15" i="10"/>
  <c r="O14" i="10"/>
  <c r="N14" i="10"/>
  <c r="K14" i="10"/>
  <c r="J14" i="10"/>
  <c r="I14" i="10"/>
  <c r="H14" i="10"/>
  <c r="G14" i="10"/>
  <c r="F14" i="10"/>
  <c r="M83" i="9"/>
  <c r="L83" i="9"/>
  <c r="G83" i="9"/>
  <c r="F83" i="9"/>
  <c r="M82" i="9"/>
  <c r="L82" i="9"/>
  <c r="G82" i="9"/>
  <c r="F82" i="9"/>
  <c r="M81" i="9"/>
  <c r="L81" i="9"/>
  <c r="G81" i="9"/>
  <c r="F81" i="9"/>
  <c r="M80" i="9"/>
  <c r="L80" i="9"/>
  <c r="G80" i="9"/>
  <c r="F80" i="9"/>
  <c r="M79" i="9"/>
  <c r="L79" i="9"/>
  <c r="G79" i="9"/>
  <c r="F79" i="9"/>
  <c r="M78" i="9"/>
  <c r="L78" i="9"/>
  <c r="G78" i="9"/>
  <c r="F78" i="9"/>
  <c r="M77" i="9"/>
  <c r="L77" i="9"/>
  <c r="G77" i="9"/>
  <c r="F77" i="9"/>
  <c r="M76" i="9"/>
  <c r="L76" i="9"/>
  <c r="G76" i="9"/>
  <c r="F76" i="9"/>
  <c r="M75" i="9"/>
  <c r="L75" i="9"/>
  <c r="G75" i="9"/>
  <c r="F75" i="9"/>
  <c r="M74" i="9"/>
  <c r="L74" i="9"/>
  <c r="G74" i="9"/>
  <c r="F74" i="9"/>
  <c r="M73" i="9"/>
  <c r="L73" i="9"/>
  <c r="G73" i="9"/>
  <c r="F73" i="9"/>
  <c r="M72" i="9"/>
  <c r="L72" i="9"/>
  <c r="G72" i="9"/>
  <c r="F72" i="9"/>
  <c r="M71" i="9"/>
  <c r="L71" i="9"/>
  <c r="G71" i="9"/>
  <c r="F71" i="9"/>
  <c r="M70" i="9"/>
  <c r="L70" i="9"/>
  <c r="G70" i="9"/>
  <c r="F70" i="9"/>
  <c r="M69" i="9"/>
  <c r="L69" i="9"/>
  <c r="G69" i="9"/>
  <c r="F69" i="9"/>
  <c r="M68" i="9"/>
  <c r="L68" i="9"/>
  <c r="G68" i="9"/>
  <c r="F68" i="9"/>
  <c r="M67" i="9"/>
  <c r="L67" i="9"/>
  <c r="G67" i="9"/>
  <c r="F67" i="9"/>
  <c r="M66" i="9"/>
  <c r="L66" i="9"/>
  <c r="G66" i="9"/>
  <c r="F66" i="9"/>
  <c r="M65" i="9"/>
  <c r="L65" i="9"/>
  <c r="G65" i="9"/>
  <c r="F65" i="9"/>
  <c r="M64" i="9"/>
  <c r="L64" i="9"/>
  <c r="G64" i="9"/>
  <c r="F64" i="9"/>
  <c r="M63" i="9"/>
  <c r="L63" i="9"/>
  <c r="G63" i="9"/>
  <c r="F63" i="9"/>
  <c r="M62" i="9"/>
  <c r="L62" i="9"/>
  <c r="G62" i="9"/>
  <c r="F62" i="9"/>
  <c r="M61" i="9"/>
  <c r="L61" i="9"/>
  <c r="G61" i="9"/>
  <c r="F61" i="9"/>
  <c r="M60" i="9"/>
  <c r="L60" i="9"/>
  <c r="G60" i="9"/>
  <c r="F60" i="9"/>
  <c r="M59" i="9"/>
  <c r="L59" i="9"/>
  <c r="G59" i="9"/>
  <c r="F59" i="9"/>
  <c r="M58" i="9"/>
  <c r="L58" i="9"/>
  <c r="G58" i="9"/>
  <c r="F58" i="9"/>
  <c r="M57" i="9"/>
  <c r="L57" i="9"/>
  <c r="G57" i="9"/>
  <c r="F57" i="9"/>
  <c r="M56" i="9"/>
  <c r="L56" i="9"/>
  <c r="G56" i="9"/>
  <c r="F56" i="9"/>
  <c r="M55" i="9"/>
  <c r="L55" i="9"/>
  <c r="G55" i="9"/>
  <c r="F55" i="9"/>
  <c r="M54" i="9"/>
  <c r="L54" i="9"/>
  <c r="G54" i="9"/>
  <c r="F54" i="9"/>
  <c r="O25" i="9"/>
  <c r="N25" i="9"/>
  <c r="K25" i="9"/>
  <c r="J25" i="9"/>
  <c r="I25" i="9"/>
  <c r="H25" i="9"/>
  <c r="G25" i="9"/>
  <c r="F25" i="9"/>
  <c r="O24" i="9"/>
  <c r="N24" i="9"/>
  <c r="K24" i="9"/>
  <c r="J24" i="9"/>
  <c r="I24" i="9"/>
  <c r="H24" i="9"/>
  <c r="G24" i="9"/>
  <c r="F24" i="9"/>
  <c r="O23" i="9"/>
  <c r="N23" i="9"/>
  <c r="K23" i="9"/>
  <c r="J23" i="9"/>
  <c r="I23" i="9"/>
  <c r="H23" i="9"/>
  <c r="G23" i="9"/>
  <c r="F23" i="9"/>
  <c r="O22" i="9"/>
  <c r="N22" i="9"/>
  <c r="K22" i="9"/>
  <c r="J22" i="9"/>
  <c r="I22" i="9"/>
  <c r="H22" i="9"/>
  <c r="G22" i="9"/>
  <c r="F22" i="9"/>
  <c r="O21" i="9"/>
  <c r="N21" i="9"/>
  <c r="K21" i="9"/>
  <c r="J21" i="9"/>
  <c r="I21" i="9"/>
  <c r="H21" i="9"/>
  <c r="G21" i="9"/>
  <c r="F21" i="9"/>
  <c r="O20" i="9"/>
  <c r="N20" i="9"/>
  <c r="K20" i="9"/>
  <c r="J20" i="9"/>
  <c r="I20" i="9"/>
  <c r="H20" i="9"/>
  <c r="G20" i="9"/>
  <c r="F20" i="9"/>
  <c r="O19" i="9"/>
  <c r="N19" i="9"/>
  <c r="K19" i="9"/>
  <c r="J19" i="9"/>
  <c r="I19" i="9"/>
  <c r="H19" i="9"/>
  <c r="G19" i="9"/>
  <c r="F19" i="9"/>
  <c r="O18" i="9"/>
  <c r="N18" i="9"/>
  <c r="K18" i="9"/>
  <c r="J18" i="9"/>
  <c r="I18" i="9"/>
  <c r="H18" i="9"/>
  <c r="G18" i="9"/>
  <c r="F18" i="9"/>
  <c r="O17" i="9"/>
  <c r="N17" i="9"/>
  <c r="K17" i="9"/>
  <c r="J17" i="9"/>
  <c r="I17" i="9"/>
  <c r="H17" i="9"/>
  <c r="G17" i="9"/>
  <c r="F17" i="9"/>
  <c r="O16" i="9"/>
  <c r="N16" i="9"/>
  <c r="K16" i="9"/>
  <c r="J16" i="9"/>
  <c r="I16" i="9"/>
  <c r="H16" i="9"/>
  <c r="G16" i="9"/>
  <c r="F16" i="9"/>
  <c r="O15" i="9"/>
  <c r="N15" i="9"/>
  <c r="K15" i="9"/>
  <c r="J15" i="9"/>
  <c r="I15" i="9"/>
  <c r="H15" i="9"/>
  <c r="G15" i="9"/>
  <c r="F15" i="9"/>
  <c r="O14" i="9"/>
  <c r="N14" i="9"/>
  <c r="K14" i="9"/>
  <c r="J14" i="9"/>
  <c r="I14" i="9"/>
  <c r="H14" i="9"/>
  <c r="G14" i="9"/>
  <c r="F14" i="9"/>
  <c r="A35" i="6"/>
  <c r="A18" i="2" s="1"/>
  <c r="B35" i="6"/>
  <c r="B18" i="2" s="1"/>
  <c r="W18" i="2" s="1"/>
  <c r="C35" i="6"/>
  <c r="C18" i="2" s="1"/>
  <c r="A36" i="6"/>
  <c r="A19" i="2" s="1"/>
  <c r="B36" i="6"/>
  <c r="B19" i="2" s="1"/>
  <c r="W19" i="2" s="1"/>
  <c r="C36" i="6"/>
  <c r="C19" i="2" s="1"/>
  <c r="A37" i="6"/>
  <c r="A20" i="2" s="1"/>
  <c r="B37" i="6"/>
  <c r="B20" i="2" s="1"/>
  <c r="W20" i="2" s="1"/>
  <c r="C37" i="6"/>
  <c r="C20" i="2" s="1"/>
  <c r="A38" i="6"/>
  <c r="A21" i="2" s="1"/>
  <c r="B38" i="6"/>
  <c r="B21" i="2" s="1"/>
  <c r="W21" i="2" s="1"/>
  <c r="C38" i="6"/>
  <c r="C21" i="2" s="1"/>
  <c r="A39" i="6"/>
  <c r="A22" i="2" s="1"/>
  <c r="C39" i="6"/>
  <c r="C22" i="2" s="1"/>
  <c r="A40" i="6"/>
  <c r="A23" i="2" s="1"/>
  <c r="C40" i="6"/>
  <c r="C23" i="2" s="1"/>
  <c r="A41" i="6"/>
  <c r="A24" i="2" s="1"/>
  <c r="C41" i="6"/>
  <c r="C24" i="2" s="1"/>
  <c r="A42" i="6"/>
  <c r="A25" i="2" s="1"/>
  <c r="C42" i="6"/>
  <c r="C25" i="2" s="1"/>
  <c r="A43" i="6"/>
  <c r="A26" i="2" s="1"/>
  <c r="C43" i="6"/>
  <c r="C26" i="2" s="1"/>
  <c r="A44" i="6"/>
  <c r="A27" i="2" s="1"/>
  <c r="C44" i="6"/>
  <c r="C27" i="2" s="1"/>
  <c r="A45" i="6"/>
  <c r="A28" i="2" s="1"/>
  <c r="C45" i="6"/>
  <c r="C28" i="2" s="1"/>
  <c r="A46" i="6"/>
  <c r="A29" i="2" s="1"/>
  <c r="C46" i="6"/>
  <c r="C29" i="2" s="1"/>
  <c r="A47" i="6"/>
  <c r="A30" i="2" s="1"/>
  <c r="C47" i="6"/>
  <c r="C30" i="2" s="1"/>
  <c r="A48" i="6"/>
  <c r="A31" i="2" s="1"/>
  <c r="C48" i="6"/>
  <c r="C31" i="2" s="1"/>
  <c r="A49" i="6"/>
  <c r="A32" i="2" s="1"/>
  <c r="B49" i="6"/>
  <c r="B32" i="2" s="1"/>
  <c r="W32" i="2" s="1"/>
  <c r="C49" i="6"/>
  <c r="C32" i="2" s="1"/>
  <c r="A50" i="6"/>
  <c r="A33" i="2" s="1"/>
  <c r="B50" i="6"/>
  <c r="B33" i="2" s="1"/>
  <c r="W33" i="2" s="1"/>
  <c r="C50" i="6"/>
  <c r="C33" i="2" s="1"/>
  <c r="A51" i="6"/>
  <c r="A34" i="2" s="1"/>
  <c r="B51" i="6"/>
  <c r="B34" i="2" s="1"/>
  <c r="W34" i="2" s="1"/>
  <c r="C51" i="6"/>
  <c r="C34" i="2" s="1"/>
  <c r="A52" i="6"/>
  <c r="A35" i="2" s="1"/>
  <c r="B52" i="6"/>
  <c r="B35" i="2" s="1"/>
  <c r="W35" i="2" s="1"/>
  <c r="C52" i="6"/>
  <c r="C35" i="2" s="1"/>
  <c r="A53" i="6"/>
  <c r="A36" i="2" s="1"/>
  <c r="B53" i="6"/>
  <c r="B36" i="2" s="1"/>
  <c r="W36" i="2" s="1"/>
  <c r="C53" i="6"/>
  <c r="C36" i="2" s="1"/>
  <c r="C34" i="6"/>
  <c r="C17" i="2" s="1"/>
  <c r="B34" i="6"/>
  <c r="B17" i="2" s="1"/>
  <c r="W17" i="2" s="1"/>
  <c r="A34" i="6"/>
  <c r="A17" i="2" s="1"/>
  <c r="A7" i="6"/>
  <c r="A4" i="2" s="1"/>
  <c r="B7" i="6"/>
  <c r="B4" i="2" s="1"/>
  <c r="AR4" i="2" s="1"/>
  <c r="C7" i="6"/>
  <c r="C4" i="2" s="1"/>
  <c r="A8" i="6"/>
  <c r="A5" i="2" s="1"/>
  <c r="B8" i="6"/>
  <c r="B5" i="2" s="1"/>
  <c r="AR5" i="2" s="1"/>
  <c r="C8" i="6"/>
  <c r="C5" i="2" s="1"/>
  <c r="A9" i="6"/>
  <c r="A6" i="2" s="1"/>
  <c r="B9" i="6"/>
  <c r="B6" i="2" s="1"/>
  <c r="AR6" i="2" s="1"/>
  <c r="C9" i="6"/>
  <c r="C6" i="2" s="1"/>
  <c r="A10" i="6"/>
  <c r="A7" i="2" s="1"/>
  <c r="B10" i="6"/>
  <c r="B7" i="2" s="1"/>
  <c r="AR7" i="2" s="1"/>
  <c r="C10" i="6"/>
  <c r="C7" i="2" s="1"/>
  <c r="A11" i="6"/>
  <c r="A8" i="2" s="1"/>
  <c r="B11" i="6"/>
  <c r="B8" i="2" s="1"/>
  <c r="AR8" i="2" s="1"/>
  <c r="C11" i="6"/>
  <c r="C8" i="2" s="1"/>
  <c r="A12" i="6"/>
  <c r="A9" i="2" s="1"/>
  <c r="B12" i="6"/>
  <c r="B9" i="2" s="1"/>
  <c r="AR9" i="2" s="1"/>
  <c r="C12" i="6"/>
  <c r="C9" i="2" s="1"/>
  <c r="A13" i="6"/>
  <c r="A10" i="2" s="1"/>
  <c r="B13" i="6"/>
  <c r="B10" i="2" s="1"/>
  <c r="C13" i="6"/>
  <c r="C10" i="2" s="1"/>
  <c r="C6" i="6"/>
  <c r="C3" i="2" s="1"/>
  <c r="B6" i="6"/>
  <c r="B3" i="2" s="1"/>
  <c r="AR3" i="2" s="1"/>
  <c r="A6" i="6"/>
  <c r="A3" i="2" s="1"/>
  <c r="AR32" i="2" l="1"/>
  <c r="AR17" i="2"/>
  <c r="G8" i="10"/>
  <c r="J8" i="10" s="1"/>
  <c r="G10" i="10"/>
  <c r="J10" i="10" s="1"/>
  <c r="G12" i="10"/>
  <c r="J12" i="10" s="1"/>
  <c r="G7" i="10"/>
  <c r="K7" i="10" s="1"/>
  <c r="G9" i="10"/>
  <c r="H9" i="10" s="1"/>
  <c r="G11" i="10"/>
  <c r="I12" i="10"/>
  <c r="G13" i="10"/>
  <c r="K13" i="10" s="1"/>
  <c r="G8" i="9"/>
  <c r="J8" i="9" s="1"/>
  <c r="G10" i="9"/>
  <c r="J10" i="9" s="1"/>
  <c r="G12" i="9"/>
  <c r="K12" i="9" s="1"/>
  <c r="H12" i="9"/>
  <c r="G7" i="9"/>
  <c r="K7" i="9" s="1"/>
  <c r="G9" i="9"/>
  <c r="H9" i="9" s="1"/>
  <c r="G11" i="9"/>
  <c r="I12" i="9"/>
  <c r="G13" i="9"/>
  <c r="K13" i="9" s="1"/>
  <c r="G7" i="6"/>
  <c r="H7" i="6" s="1"/>
  <c r="G8" i="6"/>
  <c r="I8" i="6" s="1"/>
  <c r="G9" i="6"/>
  <c r="J9" i="6" s="1"/>
  <c r="G10" i="6"/>
  <c r="I10" i="6" s="1"/>
  <c r="G11" i="6"/>
  <c r="H11" i="6" s="1"/>
  <c r="G12" i="6"/>
  <c r="I12" i="6" s="1"/>
  <c r="G13" i="6"/>
  <c r="J13" i="6" s="1"/>
  <c r="G14" i="6"/>
  <c r="J14" i="6" s="1"/>
  <c r="G15" i="6"/>
  <c r="H15" i="6" s="1"/>
  <c r="G17" i="6"/>
  <c r="H17" i="6" s="1"/>
  <c r="G18" i="6"/>
  <c r="H18" i="6" s="1"/>
  <c r="G19" i="6"/>
  <c r="I19" i="6" s="1"/>
  <c r="H19" i="6"/>
  <c r="G20" i="6"/>
  <c r="J20" i="6" s="1"/>
  <c r="G21" i="6"/>
  <c r="J21" i="6" s="1"/>
  <c r="G22" i="6"/>
  <c r="H22" i="6" s="1"/>
  <c r="G23" i="6"/>
  <c r="I23" i="6" s="1"/>
  <c r="G24" i="6"/>
  <c r="J24" i="6" s="1"/>
  <c r="G25" i="6"/>
  <c r="H25" i="6" s="1"/>
  <c r="F64" i="6"/>
  <c r="G64" i="6" s="1"/>
  <c r="M64" i="6" s="1"/>
  <c r="L64" i="6"/>
  <c r="F65" i="6"/>
  <c r="G65" i="6" s="1"/>
  <c r="M65" i="6" s="1"/>
  <c r="L65" i="6"/>
  <c r="F66" i="6"/>
  <c r="G66" i="6"/>
  <c r="L66" i="6"/>
  <c r="M66" i="6"/>
  <c r="F67" i="6"/>
  <c r="G67" i="6"/>
  <c r="L67" i="6"/>
  <c r="M67" i="6"/>
  <c r="F68" i="6"/>
  <c r="G68" i="6"/>
  <c r="L68" i="6"/>
  <c r="M68" i="6"/>
  <c r="F69" i="6"/>
  <c r="G69" i="6"/>
  <c r="L69" i="6"/>
  <c r="M69" i="6"/>
  <c r="F70" i="6"/>
  <c r="G70" i="6"/>
  <c r="L70" i="6"/>
  <c r="M70" i="6"/>
  <c r="F71" i="6"/>
  <c r="G71" i="6"/>
  <c r="L71" i="6"/>
  <c r="M71" i="6"/>
  <c r="F72" i="6"/>
  <c r="G72" i="6"/>
  <c r="L72" i="6"/>
  <c r="M72" i="6"/>
  <c r="F73" i="6"/>
  <c r="G73" i="6"/>
  <c r="L73" i="6"/>
  <c r="M73" i="6"/>
  <c r="F74" i="6"/>
  <c r="G74" i="6"/>
  <c r="L74" i="6"/>
  <c r="M74" i="6"/>
  <c r="F75" i="6"/>
  <c r="G75" i="6"/>
  <c r="L75" i="6"/>
  <c r="M75" i="6"/>
  <c r="F76" i="6"/>
  <c r="G76" i="6"/>
  <c r="L76" i="6"/>
  <c r="M76" i="6"/>
  <c r="F77" i="6"/>
  <c r="G77" i="6"/>
  <c r="L77" i="6"/>
  <c r="M77" i="6"/>
  <c r="F78" i="6"/>
  <c r="G78" i="6"/>
  <c r="L78" i="6"/>
  <c r="M78" i="6"/>
  <c r="F79" i="6"/>
  <c r="G79" i="6"/>
  <c r="L79" i="6"/>
  <c r="M79" i="6"/>
  <c r="F80" i="6"/>
  <c r="G80" i="6"/>
  <c r="L80" i="6"/>
  <c r="M80" i="6"/>
  <c r="F81" i="6"/>
  <c r="G81" i="6"/>
  <c r="L81" i="6"/>
  <c r="M81" i="6"/>
  <c r="F82" i="6"/>
  <c r="G82" i="6"/>
  <c r="L82" i="6"/>
  <c r="M82" i="6"/>
  <c r="F83" i="6"/>
  <c r="G83" i="6"/>
  <c r="L83" i="6"/>
  <c r="M83" i="6"/>
  <c r="H10" i="10" l="1"/>
  <c r="H8" i="10"/>
  <c r="I10" i="10"/>
  <c r="I10" i="9"/>
  <c r="I8" i="10"/>
  <c r="K9" i="10"/>
  <c r="H12" i="10"/>
  <c r="K10" i="10"/>
  <c r="K9" i="9"/>
  <c r="H10" i="9"/>
  <c r="I8" i="9"/>
  <c r="H8" i="9"/>
  <c r="J11" i="10"/>
  <c r="I11" i="10"/>
  <c r="K12" i="10"/>
  <c r="K8" i="10"/>
  <c r="H7" i="10"/>
  <c r="J13" i="10"/>
  <c r="I13" i="10"/>
  <c r="J7" i="10"/>
  <c r="G6" i="10"/>
  <c r="I7" i="10"/>
  <c r="H11" i="10"/>
  <c r="H13" i="10"/>
  <c r="K11" i="10"/>
  <c r="J9" i="10"/>
  <c r="I9" i="10"/>
  <c r="J11" i="9"/>
  <c r="I11" i="9"/>
  <c r="J13" i="9"/>
  <c r="I13" i="9"/>
  <c r="K10" i="9"/>
  <c r="H11" i="9"/>
  <c r="J12" i="9"/>
  <c r="G6" i="9"/>
  <c r="J7" i="9"/>
  <c r="I7" i="9"/>
  <c r="K11" i="9"/>
  <c r="J9" i="9"/>
  <c r="I9" i="9"/>
  <c r="K8" i="9"/>
  <c r="H7" i="9"/>
  <c r="H13" i="9"/>
  <c r="I13" i="6"/>
  <c r="H13" i="6"/>
  <c r="H10" i="6"/>
  <c r="K14" i="6"/>
  <c r="I14" i="6"/>
  <c r="H14" i="6"/>
  <c r="K22" i="6"/>
  <c r="I20" i="6"/>
  <c r="K18" i="6"/>
  <c r="I21" i="6"/>
  <c r="K23" i="6"/>
  <c r="K10" i="6"/>
  <c r="K9" i="6"/>
  <c r="H23" i="6"/>
  <c r="K21" i="6"/>
  <c r="K13" i="6"/>
  <c r="K12" i="6"/>
  <c r="J10" i="6"/>
  <c r="H9" i="6"/>
  <c r="K25" i="6"/>
  <c r="J25" i="6"/>
  <c r="K24" i="6"/>
  <c r="H21" i="6"/>
  <c r="H20" i="6"/>
  <c r="J17" i="6"/>
  <c r="K15" i="6"/>
  <c r="H12" i="6"/>
  <c r="K7" i="6"/>
  <c r="K17" i="6"/>
  <c r="I25" i="6"/>
  <c r="I24" i="6"/>
  <c r="I17" i="6"/>
  <c r="K8" i="6"/>
  <c r="H24" i="6"/>
  <c r="K20" i="6"/>
  <c r="K19" i="6"/>
  <c r="K11" i="6"/>
  <c r="I9" i="6"/>
  <c r="H8" i="6"/>
  <c r="J22" i="6"/>
  <c r="J18" i="6"/>
  <c r="G16" i="6"/>
  <c r="J15" i="6"/>
  <c r="J11" i="6"/>
  <c r="J7" i="6"/>
  <c r="J23" i="6"/>
  <c r="I22" i="6"/>
  <c r="J19" i="6"/>
  <c r="I18" i="6"/>
  <c r="I15" i="6"/>
  <c r="J12" i="6"/>
  <c r="I11" i="6"/>
  <c r="J8" i="6"/>
  <c r="I7" i="6"/>
  <c r="G6" i="6"/>
  <c r="G28" i="10" l="1"/>
  <c r="H6" i="10"/>
  <c r="H28" i="10" s="1"/>
  <c r="A28" i="10" s="1"/>
  <c r="J6" i="10"/>
  <c r="J28" i="10" s="1"/>
  <c r="I6" i="10"/>
  <c r="I28" i="10" s="1"/>
  <c r="B28" i="10" s="1"/>
  <c r="K6" i="10"/>
  <c r="K28" i="10" s="1"/>
  <c r="K6" i="9"/>
  <c r="K28" i="9" s="1"/>
  <c r="G28" i="9"/>
  <c r="J6" i="9"/>
  <c r="J28" i="9" s="1"/>
  <c r="I6" i="9"/>
  <c r="I28" i="9" s="1"/>
  <c r="H6" i="9"/>
  <c r="H28" i="9" s="1"/>
  <c r="I6" i="6"/>
  <c r="G28" i="6"/>
  <c r="J6" i="6"/>
  <c r="K6" i="6"/>
  <c r="H6" i="6"/>
  <c r="H16" i="6"/>
  <c r="I16" i="6"/>
  <c r="J16" i="6"/>
  <c r="K16" i="6"/>
  <c r="B28" i="9" l="1"/>
  <c r="B29" i="10"/>
  <c r="B29" i="9"/>
  <c r="I12" i="2" s="1"/>
  <c r="A28" i="9"/>
  <c r="H28" i="6"/>
  <c r="A28" i="6" s="1"/>
  <c r="K28" i="6"/>
  <c r="J28" i="6"/>
  <c r="I28" i="6"/>
  <c r="B28" i="6" s="1"/>
  <c r="E25" i="10" l="1"/>
  <c r="L25" i="10" s="1"/>
  <c r="M25" i="10" s="1"/>
  <c r="P12" i="2"/>
  <c r="E17" i="10"/>
  <c r="L17" i="10" s="1"/>
  <c r="M17" i="10" s="1"/>
  <c r="E18" i="10"/>
  <c r="L18" i="10" s="1"/>
  <c r="M18" i="10" s="1"/>
  <c r="E23" i="10"/>
  <c r="L23" i="10" s="1"/>
  <c r="M23" i="10" s="1"/>
  <c r="B30" i="10"/>
  <c r="P13" i="2" s="1"/>
  <c r="E9" i="10"/>
  <c r="S6" i="2" s="1"/>
  <c r="E14" i="10"/>
  <c r="L14" i="10" s="1"/>
  <c r="M14" i="10" s="1"/>
  <c r="E11" i="10"/>
  <c r="S8" i="2" s="1"/>
  <c r="E8" i="10"/>
  <c r="S5" i="2" s="1"/>
  <c r="E24" i="10"/>
  <c r="L24" i="10" s="1"/>
  <c r="M24" i="10" s="1"/>
  <c r="E15" i="10"/>
  <c r="L15" i="10" s="1"/>
  <c r="M15" i="10" s="1"/>
  <c r="E25" i="9"/>
  <c r="L25" i="9" s="1"/>
  <c r="M25" i="9" s="1"/>
  <c r="B30" i="9"/>
  <c r="F50" i="9" s="1"/>
  <c r="N8" i="10"/>
  <c r="O8" i="10" s="1"/>
  <c r="E13" i="10"/>
  <c r="S10" i="2" s="1"/>
  <c r="E16" i="10"/>
  <c r="L16" i="10" s="1"/>
  <c r="E10" i="10"/>
  <c r="S7" i="2" s="1"/>
  <c r="E22" i="10"/>
  <c r="L22" i="10" s="1"/>
  <c r="M22" i="10" s="1"/>
  <c r="E21" i="10"/>
  <c r="L21" i="10" s="1"/>
  <c r="M21" i="10" s="1"/>
  <c r="L9" i="10"/>
  <c r="M9" i="10" s="1"/>
  <c r="N11" i="10"/>
  <c r="O11" i="10" s="1"/>
  <c r="L11" i="10"/>
  <c r="M11" i="10" s="1"/>
  <c r="F47" i="10"/>
  <c r="F39" i="10"/>
  <c r="F46" i="10"/>
  <c r="F38" i="10"/>
  <c r="F11" i="10"/>
  <c r="T8" i="2" s="1"/>
  <c r="F10" i="10"/>
  <c r="T7" i="2" s="1"/>
  <c r="F35" i="10"/>
  <c r="F49" i="10"/>
  <c r="F12" i="10"/>
  <c r="T9" i="2" s="1"/>
  <c r="E7" i="10"/>
  <c r="S4" i="2" s="1"/>
  <c r="E20" i="10"/>
  <c r="L20" i="10" s="1"/>
  <c r="M20" i="10" s="1"/>
  <c r="E19" i="10"/>
  <c r="L19" i="10" s="1"/>
  <c r="M19" i="10" s="1"/>
  <c r="E12" i="10"/>
  <c r="S9" i="2" s="1"/>
  <c r="E6" i="10"/>
  <c r="S3" i="2" s="1"/>
  <c r="F36" i="9"/>
  <c r="F48" i="9"/>
  <c r="F34" i="9"/>
  <c r="F13" i="9"/>
  <c r="M10" i="2" s="1"/>
  <c r="F6" i="9"/>
  <c r="M3" i="2" s="1"/>
  <c r="F10" i="9"/>
  <c r="M7" i="2" s="1"/>
  <c r="F8" i="9"/>
  <c r="M5" i="2" s="1"/>
  <c r="F35" i="9"/>
  <c r="E7" i="9"/>
  <c r="L4" i="2" s="1"/>
  <c r="E19" i="9"/>
  <c r="L19" i="9" s="1"/>
  <c r="M19" i="9" s="1"/>
  <c r="E6" i="9"/>
  <c r="L3" i="2" s="1"/>
  <c r="E9" i="9"/>
  <c r="L6" i="2" s="1"/>
  <c r="E24" i="9"/>
  <c r="L24" i="9" s="1"/>
  <c r="M24" i="9" s="1"/>
  <c r="E23" i="9"/>
  <c r="L23" i="9" s="1"/>
  <c r="M23" i="9" s="1"/>
  <c r="E15" i="9"/>
  <c r="L15" i="9" s="1"/>
  <c r="M15" i="9" s="1"/>
  <c r="E14" i="9"/>
  <c r="L14" i="9" s="1"/>
  <c r="M14" i="9" s="1"/>
  <c r="E11" i="9"/>
  <c r="L8" i="2" s="1"/>
  <c r="E8" i="9"/>
  <c r="L5" i="2" s="1"/>
  <c r="E18" i="9"/>
  <c r="L18" i="9" s="1"/>
  <c r="M18" i="9" s="1"/>
  <c r="E17" i="9"/>
  <c r="L17" i="9" s="1"/>
  <c r="M17" i="9" s="1"/>
  <c r="E13" i="9"/>
  <c r="L10" i="2" s="1"/>
  <c r="E16" i="9"/>
  <c r="L16" i="9" s="1"/>
  <c r="E10" i="9"/>
  <c r="L7" i="2" s="1"/>
  <c r="E22" i="9"/>
  <c r="L22" i="9" s="1"/>
  <c r="M22" i="9" s="1"/>
  <c r="E21" i="9"/>
  <c r="L21" i="9" s="1"/>
  <c r="M21" i="9" s="1"/>
  <c r="E20" i="9"/>
  <c r="L20" i="9" s="1"/>
  <c r="M20" i="9" s="1"/>
  <c r="E12" i="9"/>
  <c r="L9" i="2" s="1"/>
  <c r="B29" i="6"/>
  <c r="G50" i="9" l="1"/>
  <c r="M50" i="9" s="1"/>
  <c r="M33" i="2"/>
  <c r="AE33" i="2" s="1"/>
  <c r="G39" i="10"/>
  <c r="M39" i="10" s="1"/>
  <c r="T22" i="2"/>
  <c r="AL22" i="2" s="1"/>
  <c r="G36" i="9"/>
  <c r="M36" i="9" s="1"/>
  <c r="M19" i="2"/>
  <c r="AE19" i="2" s="1"/>
  <c r="F6" i="10"/>
  <c r="T3" i="2" s="1"/>
  <c r="F40" i="10"/>
  <c r="N9" i="10"/>
  <c r="O9" i="10" s="1"/>
  <c r="E6" i="6"/>
  <c r="E3" i="2" s="1"/>
  <c r="B12" i="2"/>
  <c r="F53" i="9"/>
  <c r="F51" i="9"/>
  <c r="F11" i="9"/>
  <c r="M8" i="2" s="1"/>
  <c r="F40" i="9"/>
  <c r="F53" i="10"/>
  <c r="F51" i="10"/>
  <c r="F9" i="10"/>
  <c r="T6" i="2" s="1"/>
  <c r="F34" i="10"/>
  <c r="F44" i="10"/>
  <c r="F36" i="10"/>
  <c r="F45" i="10"/>
  <c r="L8" i="10"/>
  <c r="M8" i="10" s="1"/>
  <c r="G38" i="10"/>
  <c r="M38" i="10" s="1"/>
  <c r="T21" i="2"/>
  <c r="AL21" i="2" s="1"/>
  <c r="G34" i="9"/>
  <c r="M34" i="9" s="1"/>
  <c r="M17" i="2"/>
  <c r="AE17" i="2" s="1"/>
  <c r="G35" i="9"/>
  <c r="M35" i="9" s="1"/>
  <c r="M18" i="2"/>
  <c r="AE18" i="2" s="1"/>
  <c r="G48" i="9"/>
  <c r="M48" i="9" s="1"/>
  <c r="M31" i="2"/>
  <c r="AE31" i="2" s="1"/>
  <c r="G49" i="10"/>
  <c r="M49" i="10" s="1"/>
  <c r="T32" i="2"/>
  <c r="AL32" i="2" s="1"/>
  <c r="G46" i="10"/>
  <c r="M46" i="10" s="1"/>
  <c r="T29" i="2"/>
  <c r="AL29" i="2" s="1"/>
  <c r="G47" i="10"/>
  <c r="M47" i="10" s="1"/>
  <c r="T30" i="2"/>
  <c r="AL30" i="2" s="1"/>
  <c r="G35" i="10"/>
  <c r="M35" i="10" s="1"/>
  <c r="T18" i="2"/>
  <c r="AL18" i="2" s="1"/>
  <c r="F13" i="10"/>
  <c r="T10" i="2" s="1"/>
  <c r="F48" i="10"/>
  <c r="F41" i="10"/>
  <c r="F50" i="10"/>
  <c r="F43" i="9"/>
  <c r="I13" i="2"/>
  <c r="F37" i="9"/>
  <c r="F9" i="9"/>
  <c r="M6" i="2" s="1"/>
  <c r="F38" i="9"/>
  <c r="F41" i="9"/>
  <c r="F37" i="10"/>
  <c r="F8" i="10"/>
  <c r="T5" i="2" s="1"/>
  <c r="F7" i="10"/>
  <c r="T4" i="2" s="1"/>
  <c r="E30" i="10"/>
  <c r="F42" i="10"/>
  <c r="F52" i="10"/>
  <c r="F43" i="10"/>
  <c r="F44" i="9"/>
  <c r="F45" i="9"/>
  <c r="F46" i="9"/>
  <c r="F39" i="9"/>
  <c r="F47" i="9"/>
  <c r="F49" i="9"/>
  <c r="F12" i="9"/>
  <c r="M9" i="2" s="1"/>
  <c r="F7" i="9"/>
  <c r="M4" i="2" s="1"/>
  <c r="E30" i="9"/>
  <c r="F42" i="9"/>
  <c r="F52" i="9"/>
  <c r="N12" i="10"/>
  <c r="O12" i="10" s="1"/>
  <c r="L12" i="10"/>
  <c r="M12" i="10" s="1"/>
  <c r="N13" i="10"/>
  <c r="O13" i="10" s="1"/>
  <c r="L13" i="10"/>
  <c r="M13" i="10" s="1"/>
  <c r="N6" i="10"/>
  <c r="L6" i="10"/>
  <c r="L52" i="10"/>
  <c r="L48" i="10"/>
  <c r="L46" i="10"/>
  <c r="L44" i="10"/>
  <c r="L42" i="10"/>
  <c r="L40" i="10"/>
  <c r="L38" i="10"/>
  <c r="L34" i="10"/>
  <c r="L50" i="10"/>
  <c r="L47" i="10"/>
  <c r="L45" i="10"/>
  <c r="L43" i="10"/>
  <c r="L41" i="10"/>
  <c r="L39" i="10"/>
  <c r="L36" i="10"/>
  <c r="N7" i="10"/>
  <c r="O7" i="10" s="1"/>
  <c r="L35" i="10"/>
  <c r="L53" i="10"/>
  <c r="L7" i="10"/>
  <c r="M7" i="10" s="1"/>
  <c r="L49" i="10"/>
  <c r="L37" i="10"/>
  <c r="L51" i="10"/>
  <c r="N10" i="10"/>
  <c r="O10" i="10" s="1"/>
  <c r="L10" i="10"/>
  <c r="M10" i="10" s="1"/>
  <c r="N9" i="9"/>
  <c r="O9" i="9" s="1"/>
  <c r="L9" i="9"/>
  <c r="M9" i="9" s="1"/>
  <c r="N12" i="9"/>
  <c r="O12" i="9" s="1"/>
  <c r="L12" i="9"/>
  <c r="M12" i="9" s="1"/>
  <c r="N10" i="9"/>
  <c r="O10" i="9" s="1"/>
  <c r="L10" i="9"/>
  <c r="M10" i="9" s="1"/>
  <c r="N6" i="9"/>
  <c r="L6" i="9"/>
  <c r="N8" i="9"/>
  <c r="O8" i="9" s="1"/>
  <c r="L8" i="9"/>
  <c r="M8" i="9" s="1"/>
  <c r="N13" i="9"/>
  <c r="O13" i="9" s="1"/>
  <c r="L13" i="9"/>
  <c r="M13" i="9" s="1"/>
  <c r="N11" i="9"/>
  <c r="O11" i="9" s="1"/>
  <c r="L11" i="9"/>
  <c r="M11" i="9" s="1"/>
  <c r="L52" i="9"/>
  <c r="L48" i="9"/>
  <c r="L46" i="9"/>
  <c r="L44" i="9"/>
  <c r="L42" i="9"/>
  <c r="L40" i="9"/>
  <c r="L38" i="9"/>
  <c r="L34" i="9"/>
  <c r="L50" i="9"/>
  <c r="L47" i="9"/>
  <c r="L45" i="9"/>
  <c r="L43" i="9"/>
  <c r="L41" i="9"/>
  <c r="L39" i="9"/>
  <c r="L36" i="9"/>
  <c r="N7" i="9"/>
  <c r="O7" i="9" s="1"/>
  <c r="L49" i="9"/>
  <c r="L37" i="9"/>
  <c r="L51" i="9"/>
  <c r="L7" i="9"/>
  <c r="M7" i="9" s="1"/>
  <c r="L35" i="9"/>
  <c r="L53" i="9"/>
  <c r="E12" i="6"/>
  <c r="E21" i="6"/>
  <c r="L21" i="6" s="1"/>
  <c r="M21" i="6" s="1"/>
  <c r="E22" i="6"/>
  <c r="L22" i="6" s="1"/>
  <c r="M22" i="6" s="1"/>
  <c r="E7" i="6"/>
  <c r="E4" i="2" s="1"/>
  <c r="E20" i="6"/>
  <c r="N20" i="6" s="1"/>
  <c r="O20" i="6" s="1"/>
  <c r="E17" i="6"/>
  <c r="L17" i="6" s="1"/>
  <c r="M17" i="6" s="1"/>
  <c r="E23" i="6"/>
  <c r="N23" i="6" s="1"/>
  <c r="O23" i="6" s="1"/>
  <c r="E13" i="6"/>
  <c r="E14" i="6"/>
  <c r="N14" i="6" s="1"/>
  <c r="O14" i="6" s="1"/>
  <c r="E15" i="6"/>
  <c r="L15" i="6" s="1"/>
  <c r="M15" i="6" s="1"/>
  <c r="E19" i="6"/>
  <c r="L19" i="6" s="1"/>
  <c r="M19" i="6" s="1"/>
  <c r="B30" i="6"/>
  <c r="E9" i="6"/>
  <c r="E18" i="6"/>
  <c r="L18" i="6" s="1"/>
  <c r="M18" i="6" s="1"/>
  <c r="E8" i="6"/>
  <c r="E25" i="6"/>
  <c r="N25" i="6" s="1"/>
  <c r="O25" i="6" s="1"/>
  <c r="E10" i="6"/>
  <c r="E11" i="6"/>
  <c r="E16" i="6"/>
  <c r="L16" i="6" s="1"/>
  <c r="E24" i="6"/>
  <c r="N24" i="6" s="1"/>
  <c r="O24" i="6" s="1"/>
  <c r="N17" i="6"/>
  <c r="O17" i="6" s="1"/>
  <c r="N6" i="6"/>
  <c r="L6" i="6"/>
  <c r="N18" i="6"/>
  <c r="O18" i="6" s="1"/>
  <c r="N16" i="6"/>
  <c r="O16" i="6" s="1"/>
  <c r="N21" i="6"/>
  <c r="O21" i="6" s="1"/>
  <c r="L8" i="6" l="1"/>
  <c r="M8" i="6" s="1"/>
  <c r="E5" i="2"/>
  <c r="G39" i="9"/>
  <c r="M39" i="9" s="1"/>
  <c r="M22" i="2"/>
  <c r="AE22" i="2" s="1"/>
  <c r="G43" i="10"/>
  <c r="M43" i="10" s="1"/>
  <c r="T26" i="2"/>
  <c r="AL26" i="2" s="1"/>
  <c r="G38" i="9"/>
  <c r="M38" i="9" s="1"/>
  <c r="M21" i="2"/>
  <c r="AE21" i="2" s="1"/>
  <c r="G43" i="9"/>
  <c r="M43" i="9" s="1"/>
  <c r="M26" i="2"/>
  <c r="AE26" i="2" s="1"/>
  <c r="G44" i="10"/>
  <c r="M44" i="10" s="1"/>
  <c r="T27" i="2"/>
  <c r="AL27" i="2" s="1"/>
  <c r="G53" i="10"/>
  <c r="M53" i="10" s="1"/>
  <c r="T36" i="2"/>
  <c r="AL36" i="2" s="1"/>
  <c r="G53" i="9"/>
  <c r="M53" i="9" s="1"/>
  <c r="M36" i="2"/>
  <c r="AE36" i="2" s="1"/>
  <c r="G40" i="10"/>
  <c r="M40" i="10" s="1"/>
  <c r="T23" i="2"/>
  <c r="AL23" i="2" s="1"/>
  <c r="G52" i="10"/>
  <c r="M52" i="10" s="1"/>
  <c r="T35" i="2"/>
  <c r="AL35" i="2" s="1"/>
  <c r="AM32" i="2" s="1"/>
  <c r="AN32" i="2" s="1"/>
  <c r="G50" i="10"/>
  <c r="M50" i="10" s="1"/>
  <c r="T33" i="2"/>
  <c r="AL33" i="2" s="1"/>
  <c r="G34" i="10"/>
  <c r="M34" i="10" s="1"/>
  <c r="T17" i="2"/>
  <c r="AL17" i="2" s="1"/>
  <c r="G40" i="9"/>
  <c r="M40" i="9" s="1"/>
  <c r="M23" i="2"/>
  <c r="AE23" i="2" s="1"/>
  <c r="G52" i="9"/>
  <c r="M52" i="9" s="1"/>
  <c r="M35" i="2"/>
  <c r="AE35" i="2" s="1"/>
  <c r="L10" i="6"/>
  <c r="M10" i="6" s="1"/>
  <c r="E7" i="2"/>
  <c r="N9" i="6"/>
  <c r="O9" i="6" s="1"/>
  <c r="E6" i="2"/>
  <c r="L12" i="6"/>
  <c r="M12" i="6" s="1"/>
  <c r="E9" i="2"/>
  <c r="G42" i="9"/>
  <c r="M42" i="9" s="1"/>
  <c r="M25" i="2"/>
  <c r="AE25" i="2" s="1"/>
  <c r="G49" i="9"/>
  <c r="M49" i="9" s="1"/>
  <c r="M32" i="2"/>
  <c r="AE32" i="2" s="1"/>
  <c r="G45" i="9"/>
  <c r="M45" i="9" s="1"/>
  <c r="M28" i="2"/>
  <c r="AE28" i="2" s="1"/>
  <c r="G42" i="10"/>
  <c r="M42" i="10" s="1"/>
  <c r="T25" i="2"/>
  <c r="AL25" i="2" s="1"/>
  <c r="G37" i="10"/>
  <c r="M37" i="10" s="1"/>
  <c r="T20" i="2"/>
  <c r="AL20" i="2" s="1"/>
  <c r="G37" i="9"/>
  <c r="M37" i="9" s="1"/>
  <c r="M20" i="2"/>
  <c r="AE20" i="2" s="1"/>
  <c r="AH17" i="2" s="1"/>
  <c r="G41" i="10"/>
  <c r="M41" i="10" s="1"/>
  <c r="T24" i="2"/>
  <c r="AL24" i="2" s="1"/>
  <c r="G45" i="10"/>
  <c r="M45" i="10" s="1"/>
  <c r="T28" i="2"/>
  <c r="AL28" i="2" s="1"/>
  <c r="N11" i="6"/>
  <c r="O11" i="6" s="1"/>
  <c r="E8" i="2"/>
  <c r="G46" i="9"/>
  <c r="M46" i="9" s="1"/>
  <c r="M29" i="2"/>
  <c r="AE29" i="2" s="1"/>
  <c r="F21" i="6"/>
  <c r="B13" i="2"/>
  <c r="N13" i="6"/>
  <c r="O13" i="6" s="1"/>
  <c r="E10" i="2"/>
  <c r="G47" i="9"/>
  <c r="M47" i="9" s="1"/>
  <c r="M30" i="2"/>
  <c r="AE30" i="2" s="1"/>
  <c r="G44" i="9"/>
  <c r="M44" i="9" s="1"/>
  <c r="M27" i="2"/>
  <c r="AE27" i="2" s="1"/>
  <c r="AH27" i="2" s="1"/>
  <c r="G41" i="9"/>
  <c r="M41" i="9" s="1"/>
  <c r="M24" i="2"/>
  <c r="AE24" i="2" s="1"/>
  <c r="G48" i="10"/>
  <c r="M48" i="10" s="1"/>
  <c r="T31" i="2"/>
  <c r="AL31" i="2" s="1"/>
  <c r="G36" i="10"/>
  <c r="M36" i="10" s="1"/>
  <c r="T19" i="2"/>
  <c r="AL19" i="2" s="1"/>
  <c r="G51" i="10"/>
  <c r="M51" i="10" s="1"/>
  <c r="T34" i="2"/>
  <c r="AL34" i="2" s="1"/>
  <c r="AO32" i="2" s="1"/>
  <c r="G51" i="9"/>
  <c r="M51" i="9" s="1"/>
  <c r="M34" i="2"/>
  <c r="AE34" i="2" s="1"/>
  <c r="N28" i="10"/>
  <c r="O6" i="10"/>
  <c r="O28" i="10" s="1"/>
  <c r="N28" i="9"/>
  <c r="O6" i="9"/>
  <c r="O28" i="9" s="1"/>
  <c r="N12" i="6"/>
  <c r="O12" i="6" s="1"/>
  <c r="L14" i="6"/>
  <c r="M14" i="6" s="1"/>
  <c r="N15" i="6"/>
  <c r="O15" i="6" s="1"/>
  <c r="L11" i="6"/>
  <c r="M11" i="6" s="1"/>
  <c r="L20" i="6"/>
  <c r="M20" i="6" s="1"/>
  <c r="L37" i="6"/>
  <c r="N22" i="6"/>
  <c r="O22" i="6" s="1"/>
  <c r="L9" i="6"/>
  <c r="M9" i="6" s="1"/>
  <c r="L41" i="6"/>
  <c r="N19" i="6"/>
  <c r="O19" i="6" s="1"/>
  <c r="N8" i="6"/>
  <c r="O8" i="6" s="1"/>
  <c r="F19" i="6"/>
  <c r="L53" i="6"/>
  <c r="L23" i="6"/>
  <c r="M23" i="6" s="1"/>
  <c r="N7" i="6"/>
  <c r="O7" i="6" s="1"/>
  <c r="L49" i="6"/>
  <c r="F22" i="6"/>
  <c r="F17" i="6"/>
  <c r="L61" i="6"/>
  <c r="L45" i="6"/>
  <c r="F52" i="6"/>
  <c r="L57" i="6"/>
  <c r="F48" i="6"/>
  <c r="F36" i="6"/>
  <c r="F7" i="6"/>
  <c r="F4" i="2" s="1"/>
  <c r="L34" i="6"/>
  <c r="F60" i="6"/>
  <c r="G60" i="6" s="1"/>
  <c r="M60" i="6" s="1"/>
  <c r="F44" i="6"/>
  <c r="E30" i="6"/>
  <c r="L24" i="6"/>
  <c r="M24" i="6" s="1"/>
  <c r="F56" i="6"/>
  <c r="G56" i="6" s="1"/>
  <c r="M56" i="6" s="1"/>
  <c r="F40" i="6"/>
  <c r="F9" i="6"/>
  <c r="F6" i="2" s="1"/>
  <c r="N10" i="6"/>
  <c r="O10" i="6" s="1"/>
  <c r="L7" i="6"/>
  <c r="M7" i="6" s="1"/>
  <c r="L60" i="6"/>
  <c r="L56" i="6"/>
  <c r="L52" i="6"/>
  <c r="L48" i="6"/>
  <c r="L44" i="6"/>
  <c r="L40" i="6"/>
  <c r="L36" i="6"/>
  <c r="F18" i="6"/>
  <c r="F63" i="6"/>
  <c r="G63" i="6" s="1"/>
  <c r="M63" i="6" s="1"/>
  <c r="F59" i="6"/>
  <c r="G59" i="6" s="1"/>
  <c r="M59" i="6" s="1"/>
  <c r="F55" i="6"/>
  <c r="G55" i="6" s="1"/>
  <c r="M55" i="6" s="1"/>
  <c r="F51" i="6"/>
  <c r="F47" i="6"/>
  <c r="F43" i="6"/>
  <c r="F39" i="6"/>
  <c r="F35" i="6"/>
  <c r="F16" i="6"/>
  <c r="F24" i="6"/>
  <c r="F6" i="6"/>
  <c r="F3" i="2" s="1"/>
  <c r="F14" i="6"/>
  <c r="L13" i="6"/>
  <c r="M13" i="6" s="1"/>
  <c r="L63" i="6"/>
  <c r="L59" i="6"/>
  <c r="L55" i="6"/>
  <c r="L51" i="6"/>
  <c r="L47" i="6"/>
  <c r="L43" i="6"/>
  <c r="L39" i="6"/>
  <c r="L35" i="6"/>
  <c r="L25" i="6"/>
  <c r="M25" i="6" s="1"/>
  <c r="F15" i="6"/>
  <c r="F62" i="6"/>
  <c r="G62" i="6" s="1"/>
  <c r="M62" i="6" s="1"/>
  <c r="F58" i="6"/>
  <c r="G58" i="6" s="1"/>
  <c r="M58" i="6" s="1"/>
  <c r="F54" i="6"/>
  <c r="G54" i="6" s="1"/>
  <c r="M54" i="6" s="1"/>
  <c r="F50" i="6"/>
  <c r="F46" i="6"/>
  <c r="F42" i="6"/>
  <c r="F38" i="6"/>
  <c r="F34" i="6"/>
  <c r="F12" i="6"/>
  <c r="F9" i="2" s="1"/>
  <c r="F20" i="6"/>
  <c r="F25" i="6"/>
  <c r="F10" i="6"/>
  <c r="F7" i="2" s="1"/>
  <c r="L62" i="6"/>
  <c r="L58" i="6"/>
  <c r="L54" i="6"/>
  <c r="L50" i="6"/>
  <c r="L46" i="6"/>
  <c r="L42" i="6"/>
  <c r="L38" i="6"/>
  <c r="F11" i="6"/>
  <c r="F8" i="2" s="1"/>
  <c r="F61" i="6"/>
  <c r="G61" i="6" s="1"/>
  <c r="M61" i="6" s="1"/>
  <c r="F57" i="6"/>
  <c r="G57" i="6" s="1"/>
  <c r="M57" i="6" s="1"/>
  <c r="F53" i="6"/>
  <c r="F49" i="6"/>
  <c r="F45" i="6"/>
  <c r="F41" i="6"/>
  <c r="F37" i="6"/>
  <c r="F23" i="6"/>
  <c r="F8" i="6"/>
  <c r="F5" i="2" s="1"/>
  <c r="F13" i="6"/>
  <c r="F10" i="2" s="1"/>
  <c r="O6" i="6"/>
  <c r="G36" i="6" l="1"/>
  <c r="M36" i="6" s="1"/>
  <c r="F19" i="2"/>
  <c r="X19" i="2" s="1"/>
  <c r="G45" i="6"/>
  <c r="M45" i="6" s="1"/>
  <c r="F28" i="2"/>
  <c r="X28" i="2" s="1"/>
  <c r="AM27" i="2"/>
  <c r="AN27" i="2" s="1"/>
  <c r="AO27" i="2"/>
  <c r="AF22" i="2"/>
  <c r="AG22" i="2" s="1"/>
  <c r="AH22" i="2"/>
  <c r="G41" i="6"/>
  <c r="M41" i="6" s="1"/>
  <c r="F24" i="2"/>
  <c r="X24" i="2" s="1"/>
  <c r="G42" i="6"/>
  <c r="M42" i="6" s="1"/>
  <c r="F25" i="2"/>
  <c r="X25" i="2" s="1"/>
  <c r="G40" i="6"/>
  <c r="M40" i="6" s="1"/>
  <c r="F23" i="2"/>
  <c r="X23" i="2" s="1"/>
  <c r="G51" i="6"/>
  <c r="M51" i="6" s="1"/>
  <c r="F34" i="2"/>
  <c r="X34" i="2" s="1"/>
  <c r="AF17" i="2"/>
  <c r="AG17" i="2" s="1"/>
  <c r="G49" i="6"/>
  <c r="M49" i="6" s="1"/>
  <c r="F32" i="2"/>
  <c r="X32" i="2" s="1"/>
  <c r="AT8" i="2"/>
  <c r="AS8" i="2"/>
  <c r="AV8" i="2" s="1"/>
  <c r="AS7" i="2"/>
  <c r="AV7" i="2" s="1"/>
  <c r="AT7" i="2"/>
  <c r="AU7" i="2" s="1"/>
  <c r="G34" i="6"/>
  <c r="M34" i="6" s="1"/>
  <c r="F17" i="2"/>
  <c r="X17" i="2" s="1"/>
  <c r="G50" i="6"/>
  <c r="M50" i="6" s="1"/>
  <c r="F33" i="2"/>
  <c r="X33" i="2" s="1"/>
  <c r="AS3" i="2"/>
  <c r="AT3" i="2"/>
  <c r="G39" i="6"/>
  <c r="M39" i="6" s="1"/>
  <c r="F22" i="2"/>
  <c r="X22" i="2" s="1"/>
  <c r="AM22" i="2"/>
  <c r="AN22" i="2" s="1"/>
  <c r="AM17" i="2"/>
  <c r="AN17" i="2" s="1"/>
  <c r="AO17" i="2"/>
  <c r="AO22" i="2"/>
  <c r="G47" i="6"/>
  <c r="M47" i="6" s="1"/>
  <c r="F30" i="2"/>
  <c r="X30" i="2" s="1"/>
  <c r="G44" i="6"/>
  <c r="M44" i="6" s="1"/>
  <c r="F27" i="2"/>
  <c r="X27" i="2" s="1"/>
  <c r="AS5" i="2"/>
  <c r="AV5" i="2" s="1"/>
  <c r="AT5" i="2"/>
  <c r="AU5" i="2" s="1"/>
  <c r="AS9" i="2"/>
  <c r="AV9" i="2" s="1"/>
  <c r="AT9" i="2"/>
  <c r="AU9" i="2" s="1"/>
  <c r="G46" i="6"/>
  <c r="M46" i="6" s="1"/>
  <c r="F29" i="2"/>
  <c r="X29" i="2" s="1"/>
  <c r="G35" i="6"/>
  <c r="M35" i="6" s="1"/>
  <c r="F18" i="2"/>
  <c r="X18" i="2" s="1"/>
  <c r="G48" i="6"/>
  <c r="M48" i="6" s="1"/>
  <c r="F31" i="2"/>
  <c r="X31" i="2" s="1"/>
  <c r="G37" i="6"/>
  <c r="M37" i="6" s="1"/>
  <c r="F20" i="2"/>
  <c r="X20" i="2" s="1"/>
  <c r="G53" i="6"/>
  <c r="M53" i="6" s="1"/>
  <c r="F36" i="2"/>
  <c r="X36" i="2" s="1"/>
  <c r="G38" i="6"/>
  <c r="M38" i="6" s="1"/>
  <c r="F21" i="2"/>
  <c r="X21" i="2" s="1"/>
  <c r="G43" i="6"/>
  <c r="M43" i="6" s="1"/>
  <c r="F26" i="2"/>
  <c r="X26" i="2" s="1"/>
  <c r="AS6" i="2"/>
  <c r="AV6" i="2" s="1"/>
  <c r="AT6" i="2"/>
  <c r="AU6" i="2" s="1"/>
  <c r="AT4" i="2"/>
  <c r="AU4" i="2" s="1"/>
  <c r="AS4" i="2"/>
  <c r="AV4" i="2" s="1"/>
  <c r="G52" i="6"/>
  <c r="M52" i="6" s="1"/>
  <c r="F35" i="2"/>
  <c r="X35" i="2" s="1"/>
  <c r="AF27" i="2"/>
  <c r="AG27" i="2" s="1"/>
  <c r="AF32" i="2"/>
  <c r="AG32" i="2" s="1"/>
  <c r="AH32" i="2"/>
  <c r="N28" i="6"/>
  <c r="O28" i="6"/>
  <c r="AU8" i="2" l="1"/>
  <c r="AS27" i="2"/>
  <c r="AV27" i="2" s="1"/>
  <c r="AA27" i="2"/>
  <c r="Y27" i="2"/>
  <c r="Z27" i="2" s="1"/>
  <c r="AT27" i="2"/>
  <c r="AU27" i="2" s="1"/>
  <c r="AS22" i="2"/>
  <c r="AV22" i="2" s="1"/>
  <c r="Y22" i="2"/>
  <c r="Z22" i="2" s="1"/>
  <c r="AT22" i="2"/>
  <c r="AU22" i="2" s="1"/>
  <c r="AA22" i="2"/>
  <c r="AT32" i="2"/>
  <c r="AU32" i="2" s="1"/>
  <c r="AS32" i="2"/>
  <c r="AV32" i="2" s="1"/>
  <c r="AA32" i="2"/>
  <c r="Y32" i="2"/>
  <c r="Z32" i="2" s="1"/>
  <c r="AT17" i="2"/>
  <c r="AU17" i="2" s="1"/>
  <c r="Y17" i="2"/>
  <c r="Z17" i="2" s="1"/>
  <c r="AS17" i="2"/>
  <c r="AV17" i="2" s="1"/>
  <c r="AA17" i="2"/>
</calcChain>
</file>

<file path=xl/sharedStrings.xml><?xml version="1.0" encoding="utf-8"?>
<sst xmlns="http://schemas.openxmlformats.org/spreadsheetml/2006/main" count="414" uniqueCount="173">
  <si>
    <t>Day</t>
  </si>
  <si>
    <t>Sample</t>
  </si>
  <si>
    <t>Conc</t>
  </si>
  <si>
    <t>Ratio</t>
  </si>
  <si>
    <t>C0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</si>
  <si>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</si>
  <si>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</si>
  <si>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</si>
  <si>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</si>
  <si>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</si>
  <si>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</si>
  <si>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</si>
  <si>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</si>
  <si>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</si>
  <si>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QC11</t>
  </si>
  <si>
    <t>QC12</t>
  </si>
  <si>
    <t>QC13</t>
  </si>
  <si>
    <t>QC14</t>
  </si>
  <si>
    <t>QC15</t>
  </si>
  <si>
    <t>QC21</t>
  </si>
  <si>
    <t>QC22</t>
  </si>
  <si>
    <t>QC23</t>
  </si>
  <si>
    <t>QC24</t>
  </si>
  <si>
    <t>QC25</t>
  </si>
  <si>
    <t>QC31</t>
  </si>
  <si>
    <t>QC32</t>
  </si>
  <si>
    <t>QC33</t>
  </si>
  <si>
    <t>QC34</t>
  </si>
  <si>
    <t>QC35</t>
  </si>
  <si>
    <t>Dataset 1</t>
  </si>
  <si>
    <t>y</t>
  </si>
  <si>
    <t>Y</t>
  </si>
  <si>
    <t>x(s)</t>
  </si>
  <si>
    <t>y(s)</t>
  </si>
  <si>
    <t>xy point of gravity</t>
  </si>
  <si>
    <t>slope [1]</t>
  </si>
  <si>
    <t>Slope of curve, weighted</t>
  </si>
  <si>
    <t>intercept [1]</t>
  </si>
  <si>
    <t>y-Intercept of curve, weighted</t>
  </si>
  <si>
    <t>Unknowns and QC's</t>
  </si>
  <si>
    <t>Sample ID</t>
  </si>
  <si>
    <t>Conc spiked</t>
  </si>
  <si>
    <t>Conc found</t>
  </si>
  <si>
    <t>n</t>
  </si>
  <si>
    <t>Name</t>
  </si>
  <si>
    <t>spiked</t>
  </si>
  <si>
    <t>found</t>
  </si>
  <si>
    <t>SD</t>
  </si>
  <si>
    <t>prec%</t>
  </si>
  <si>
    <t>acc%</t>
  </si>
  <si>
    <t>QC1</t>
  </si>
  <si>
    <t>QC2</t>
  </si>
  <si>
    <t>QC3</t>
  </si>
  <si>
    <t>±15% Dev.</t>
  </si>
  <si>
    <t>Oo range</t>
  </si>
  <si>
    <t>%expect</t>
  </si>
  <si>
    <t>Warnings</t>
  </si>
  <si>
    <t>Content of zero sample</t>
  </si>
  <si>
    <t>sqrt(sum(dy)/sum(wt))</t>
  </si>
  <si>
    <t>sqrt(sum(dy)</t>
  </si>
  <si>
    <t>sum(xi^2*wi)</t>
  </si>
  <si>
    <t>sum(xi*yi*wi)</t>
  </si>
  <si>
    <t>sum(wi*yi)</t>
  </si>
  <si>
    <t>sum (wi*xi)</t>
  </si>
  <si>
    <t>sum (w)</t>
  </si>
  <si>
    <t>(y-yi)^2*wt</t>
  </si>
  <si>
    <t>(y-yi)^2</t>
  </si>
  <si>
    <t>Resid%</t>
  </si>
  <si>
    <t>Residual</t>
  </si>
  <si>
    <t>xi^2*wi</t>
  </si>
  <si>
    <t>xi*yi*wi</t>
  </si>
  <si>
    <t>yi*wi</t>
  </si>
  <si>
    <t>xi*wi</t>
  </si>
  <si>
    <t>weight</t>
  </si>
  <si>
    <t>xcalc</t>
  </si>
  <si>
    <t>ycalc</t>
  </si>
  <si>
    <t>use(Y/N)</t>
  </si>
  <si>
    <t>y (Ratio)</t>
  </si>
  <si>
    <t>Calibrator ID</t>
  </si>
  <si>
    <t>Standards</t>
  </si>
  <si>
    <t>y exp of weighing (e.g. 2 = 1/y^2, 0=unweighted)</t>
  </si>
  <si>
    <t>ONLY ENTER WHERE GREEN !!</t>
  </si>
  <si>
    <t>Lab A</t>
  </si>
  <si>
    <t>Weighted linear regression calculator V6</t>
  </si>
  <si>
    <t>CAL00-D1</t>
  </si>
  <si>
    <t>CAL01-D1</t>
  </si>
  <si>
    <t>CAL03-D1</t>
  </si>
  <si>
    <t>CAL04-D1</t>
  </si>
  <si>
    <t>CAL05-D1</t>
  </si>
  <si>
    <t>CAL06-D1</t>
  </si>
  <si>
    <t>CAL07-D1</t>
  </si>
  <si>
    <t>CAL08-D1</t>
  </si>
  <si>
    <t>QC1A-D1</t>
  </si>
  <si>
    <t>QC1B-D1</t>
  </si>
  <si>
    <t>QC1C-D1</t>
  </si>
  <si>
    <t>QC1D-D1</t>
  </si>
  <si>
    <t>QC1E-D1</t>
  </si>
  <si>
    <t>QC2A-D1</t>
  </si>
  <si>
    <t>QC2B-D1</t>
  </si>
  <si>
    <t>QC2C-D1</t>
  </si>
  <si>
    <t>QC2D-D1</t>
  </si>
  <si>
    <t>QC2E-D1</t>
  </si>
  <si>
    <t>QC3A-D1</t>
  </si>
  <si>
    <t>QC3B-D1</t>
  </si>
  <si>
    <t>QC3C-D1</t>
  </si>
  <si>
    <t>QC3D-D1</t>
  </si>
  <si>
    <t>QC3E-D1</t>
  </si>
  <si>
    <t>QC4A-D1</t>
  </si>
  <si>
    <t>QC4B-D1</t>
  </si>
  <si>
    <t>QC4C-D1</t>
  </si>
  <si>
    <t>QC4D-D1</t>
  </si>
  <si>
    <t>QC4E-D1</t>
  </si>
  <si>
    <t>CAL00-D2</t>
  </si>
  <si>
    <t>CAL01-D2</t>
  </si>
  <si>
    <t>CAL03-D2</t>
  </si>
  <si>
    <t>CAL04-D2</t>
  </si>
  <si>
    <t>CAL05-D2</t>
  </si>
  <si>
    <t>CAL06-D2</t>
  </si>
  <si>
    <t>CAL07-D2</t>
  </si>
  <si>
    <t>CAL08-D2</t>
  </si>
  <si>
    <t>QC1A-D2</t>
  </si>
  <si>
    <t>QC1B-D2</t>
  </si>
  <si>
    <t>QC1C-D2</t>
  </si>
  <si>
    <t>QC1D-D2</t>
  </si>
  <si>
    <t>QC1E-D2</t>
  </si>
  <si>
    <t>QC2A-D2</t>
  </si>
  <si>
    <t>QC2B-D2</t>
  </si>
  <si>
    <t>QC2C-D2</t>
  </si>
  <si>
    <t>QC2D-D2</t>
  </si>
  <si>
    <t>QC2E-D2</t>
  </si>
  <si>
    <t>QC3A-D2</t>
  </si>
  <si>
    <t>QC3B-D2</t>
  </si>
  <si>
    <t>QC3C-D2</t>
  </si>
  <si>
    <t>QC3D-D2</t>
  </si>
  <si>
    <t>QC3E-D2</t>
  </si>
  <si>
    <t>QC4A-D2</t>
  </si>
  <si>
    <t>QC4B-D2</t>
  </si>
  <si>
    <t>QC4C-D2</t>
  </si>
  <si>
    <t>QC4D-D2</t>
  </si>
  <si>
    <t>QC4E-D2</t>
  </si>
  <si>
    <t>CAL00-D3</t>
  </si>
  <si>
    <t>CAL01-D3</t>
  </si>
  <si>
    <t>CAL03-D3</t>
  </si>
  <si>
    <t>CAL04-D3</t>
  </si>
  <si>
    <t>CAL05-D3</t>
  </si>
  <si>
    <t>CAL06-D3</t>
  </si>
  <si>
    <t>CAL07-D3</t>
  </si>
  <si>
    <t>CAL08-D3</t>
  </si>
  <si>
    <t>QC1A-D3</t>
  </si>
  <si>
    <t>QC1B-D3</t>
  </si>
  <si>
    <t>QC1C-D3</t>
  </si>
  <si>
    <t>QC1D-D3</t>
  </si>
  <si>
    <t>QC1E-D3</t>
  </si>
  <si>
    <t>QC2A-D3</t>
  </si>
  <si>
    <t>QC2B-D3</t>
  </si>
  <si>
    <t>QC2C-D3</t>
  </si>
  <si>
    <t>QC2D-D3</t>
  </si>
  <si>
    <t>QC2E-D3</t>
  </si>
  <si>
    <t>QC3A-D3</t>
  </si>
  <si>
    <t>QC3B-D3</t>
  </si>
  <si>
    <t>QC3C-D3</t>
  </si>
  <si>
    <t>QC3D-D3</t>
  </si>
  <si>
    <t>QC3E-D3</t>
  </si>
  <si>
    <t>QC4A-D3</t>
  </si>
  <si>
    <t>QC4B-D3</t>
  </si>
  <si>
    <t>QC4C-D3</t>
  </si>
  <si>
    <t>QC4D-D3</t>
  </si>
  <si>
    <t>QC4E-D3</t>
  </si>
  <si>
    <t>QC4</t>
  </si>
  <si>
    <t>Inter-day</t>
  </si>
  <si>
    <t>Intra-Day1</t>
  </si>
  <si>
    <t>Intra-Day2</t>
  </si>
  <si>
    <t>..if multiple calibrators would have been analysed..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</si>
</sst>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000"/>
    <numFmt numFmtId="165" formatCode="0.00000"/>
    <numFmt numFmtId="166" formatCode="0.0"/>
    <numFmt numFmtId="167" formatCode="0.000"/>
    <numFmt numFmtId="168" formatCode="0.0000000"/>
    <numFmt numFmtId="173" formatCode="0.0000"/>
    <numFmt numFmtId="174" formatCode="0.0%"/>
  </numFmts>
  <fonts count="12" x14ac:knownFonts="1"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color theme="9"/>
      <name val="Calibri"/>
      <family val="2"/>
      <scheme val="minor"/>
    </font>
    <font>
      <sz val="12"/>
      <color theme="5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8"/>
      <color rgb="FF3F3F3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1" applyNumberFormat="0" applyAlignment="0" applyProtection="0"/>
  </cellStyleXfs>
  <cellXfs count="145">
    <xf numFmtId="0" fontId="0" fillId="0" borderId="0" xfId="0"/>
    <xf numFmtId="164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/>
    <xf numFmtId="0" fontId="0" fillId="3" borderId="0" xfId="0" applyFill="1"/>
    <xf numFmtId="2" fontId="0" fillId="3" borderId="0" xfId="0" applyNumberFormat="1" applyFill="1"/>
    <xf numFmtId="0" fontId="4" fillId="0" borderId="0" xfId="0" applyFont="1"/>
    <xf numFmtId="0" fontId="2" fillId="0" borderId="0" xfId="0" applyFont="1"/>
    <xf numFmtId="2" fontId="2" fillId="0" borderId="0" xfId="0" applyNumberFormat="1" applyFont="1"/>
    <xf numFmtId="165" fontId="2" fillId="0" borderId="0" xfId="0" applyNumberFormat="1" applyFont="1"/>
    <xf numFmtId="0" fontId="4" fillId="3" borderId="0" xfId="0" applyFont="1" applyFill="1"/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166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6" borderId="0" xfId="0" applyFill="1" applyAlignment="1">
      <alignment vertical="center"/>
    </xf>
    <xf numFmtId="166" fontId="0" fillId="6" borderId="0" xfId="0" applyNumberFormat="1" applyFill="1" applyAlignment="1">
      <alignment vertical="center"/>
    </xf>
    <xf numFmtId="2" fontId="0" fillId="6" borderId="0" xfId="0" applyNumberFormat="1" applyFill="1" applyAlignment="1">
      <alignment vertical="center"/>
    </xf>
    <xf numFmtId="2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9" fontId="0" fillId="0" borderId="2" xfId="0" applyNumberFormat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164" fontId="3" fillId="7" borderId="0" xfId="2" applyNumberFormat="1" applyFont="1" applyFill="1" applyBorder="1" applyAlignment="1" applyProtection="1">
      <alignment vertical="center"/>
      <protection locked="0"/>
    </xf>
    <xf numFmtId="0" fontId="0" fillId="7" borderId="3" xfId="2" applyFont="1" applyFill="1" applyBorder="1" applyAlignment="1" applyProtection="1">
      <alignment vertical="center"/>
      <protection locked="0"/>
    </xf>
    <xf numFmtId="0" fontId="2" fillId="7" borderId="0" xfId="0" applyFont="1" applyFill="1" applyAlignment="1" applyProtection="1">
      <alignment horizontal="center" vertical="center"/>
      <protection locked="0"/>
    </xf>
    <xf numFmtId="2" fontId="0" fillId="2" borderId="2" xfId="0" applyNumberFormat="1" applyFill="1" applyBorder="1" applyAlignment="1">
      <alignment vertical="center"/>
    </xf>
    <xf numFmtId="2" fontId="0" fillId="2" borderId="3" xfId="0" applyNumberFormat="1" applyFill="1" applyBorder="1" applyAlignment="1">
      <alignment vertical="center"/>
    </xf>
    <xf numFmtId="2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3" xfId="0" applyFill="1" applyBorder="1" applyAlignment="1">
      <alignment vertical="center"/>
    </xf>
    <xf numFmtId="2" fontId="0" fillId="2" borderId="4" xfId="0" applyNumberForma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2" fontId="0" fillId="2" borderId="4" xfId="0" applyNumberFormat="1" applyFill="1" applyBorder="1" applyAlignment="1">
      <alignment vertical="center"/>
    </xf>
    <xf numFmtId="2" fontId="0" fillId="2" borderId="6" xfId="0" applyNumberFormat="1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2" fontId="0" fillId="0" borderId="7" xfId="0" applyNumberFormat="1" applyBorder="1" applyAlignment="1">
      <alignment vertical="center"/>
    </xf>
    <xf numFmtId="2" fontId="0" fillId="0" borderId="8" xfId="0" applyNumberFormat="1" applyBorder="1" applyAlignment="1">
      <alignment vertical="center"/>
    </xf>
    <xf numFmtId="2" fontId="8" fillId="0" borderId="8" xfId="0" applyNumberFormat="1" applyFont="1" applyBorder="1" applyAlignment="1">
      <alignment vertical="center"/>
    </xf>
    <xf numFmtId="167" fontId="8" fillId="0" borderId="8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11" fontId="0" fillId="0" borderId="0" xfId="0" applyNumberFormat="1" applyAlignment="1">
      <alignment vertical="center"/>
    </xf>
    <xf numFmtId="168" fontId="8" fillId="0" borderId="3" xfId="0" applyNumberFormat="1" applyFont="1" applyBorder="1" applyAlignment="1">
      <alignment vertical="center"/>
    </xf>
    <xf numFmtId="166" fontId="0" fillId="3" borderId="0" xfId="0" applyNumberFormat="1" applyFill="1" applyAlignment="1">
      <alignment vertical="center"/>
    </xf>
    <xf numFmtId="2" fontId="0" fillId="3" borderId="4" xfId="0" applyNumberFormat="1" applyFill="1" applyBorder="1" applyAlignment="1">
      <alignment vertical="center"/>
    </xf>
    <xf numFmtId="2" fontId="0" fillId="3" borderId="6" xfId="0" applyNumberForma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1" fontId="0" fillId="0" borderId="7" xfId="0" applyNumberFormat="1" applyBorder="1" applyAlignment="1">
      <alignment vertical="center"/>
    </xf>
    <xf numFmtId="11" fontId="0" fillId="0" borderId="8" xfId="0" applyNumberFormat="1" applyBorder="1" applyAlignment="1">
      <alignment vertical="center"/>
    </xf>
    <xf numFmtId="9" fontId="0" fillId="0" borderId="7" xfId="1" applyFont="1" applyBorder="1" applyAlignment="1" applyProtection="1">
      <alignment vertical="center"/>
    </xf>
    <xf numFmtId="1" fontId="0" fillId="0" borderId="8" xfId="0" applyNumberFormat="1" applyBorder="1" applyAlignment="1">
      <alignment horizontal="center" vertical="center"/>
    </xf>
    <xf numFmtId="164" fontId="0" fillId="0" borderId="8" xfId="0" applyNumberFormat="1" applyBorder="1" applyAlignment="1">
      <alignment vertical="center"/>
    </xf>
    <xf numFmtId="0" fontId="2" fillId="0" borderId="8" xfId="2" applyNumberFormat="1" applyFont="1" applyFill="1" applyBorder="1" applyAlignment="1" applyProtection="1">
      <alignment horizontal="center" vertical="center"/>
      <protection locked="0"/>
    </xf>
    <xf numFmtId="164" fontId="2" fillId="7" borderId="8" xfId="2" applyNumberFormat="1" applyFont="1" applyFill="1" applyBorder="1" applyAlignment="1" applyProtection="1">
      <alignment vertical="center"/>
      <protection locked="0"/>
    </xf>
    <xf numFmtId="0" fontId="2" fillId="7" borderId="9" xfId="2" applyFont="1" applyFill="1" applyBorder="1" applyAlignment="1" applyProtection="1">
      <alignment vertical="center"/>
      <protection locked="0"/>
    </xf>
    <xf numFmtId="11" fontId="0" fillId="0" borderId="2" xfId="0" applyNumberFormat="1" applyBorder="1" applyAlignment="1">
      <alignment vertical="center"/>
    </xf>
    <xf numFmtId="9" fontId="0" fillId="0" borderId="2" xfId="1" applyFont="1" applyBorder="1" applyAlignment="1" applyProtection="1">
      <alignment vertical="center"/>
    </xf>
    <xf numFmtId="0" fontId="2" fillId="0" borderId="0" xfId="2" applyNumberFormat="1" applyFont="1" applyFill="1" applyBorder="1" applyAlignment="1" applyProtection="1">
      <alignment horizontal="center" vertical="center"/>
      <protection locked="0"/>
    </xf>
    <xf numFmtId="164" fontId="2" fillId="7" borderId="0" xfId="2" applyNumberFormat="1" applyFont="1" applyFill="1" applyBorder="1" applyAlignment="1" applyProtection="1">
      <alignment vertical="center"/>
      <protection locked="0"/>
    </xf>
    <xf numFmtId="0" fontId="2" fillId="7" borderId="3" xfId="2" applyFont="1" applyFill="1" applyBorder="1" applyAlignment="1" applyProtection="1">
      <alignment vertical="center"/>
      <protection locked="0"/>
    </xf>
    <xf numFmtId="9" fontId="0" fillId="0" borderId="4" xfId="1" applyFont="1" applyBorder="1" applyAlignment="1" applyProtection="1">
      <alignment vertical="center"/>
    </xf>
    <xf numFmtId="2" fontId="0" fillId="0" borderId="6" xfId="0" applyNumberFormat="1" applyBorder="1" applyAlignment="1">
      <alignment vertical="center"/>
    </xf>
    <xf numFmtId="11" fontId="0" fillId="0" borderId="6" xfId="0" applyNumberFormat="1" applyBorder="1" applyAlignment="1">
      <alignment vertical="center"/>
    </xf>
    <xf numFmtId="1" fontId="0" fillId="0" borderId="6" xfId="0" applyNumberFormat="1" applyBorder="1" applyAlignment="1">
      <alignment horizontal="center" vertical="center"/>
    </xf>
    <xf numFmtId="164" fontId="0" fillId="0" borderId="6" xfId="0" applyNumberFormat="1" applyBorder="1" applyAlignment="1">
      <alignment vertical="center"/>
    </xf>
    <xf numFmtId="0" fontId="2" fillId="0" borderId="6" xfId="2" applyNumberFormat="1" applyFont="1" applyFill="1" applyBorder="1" applyAlignment="1" applyProtection="1">
      <alignment horizontal="center" vertical="center"/>
      <protection locked="0"/>
    </xf>
    <xf numFmtId="0" fontId="2" fillId="7" borderId="5" xfId="2" applyFont="1" applyFill="1" applyBorder="1" applyAlignment="1" applyProtection="1">
      <alignment vertical="center"/>
      <protection locked="0"/>
    </xf>
    <xf numFmtId="166" fontId="0" fillId="3" borderId="2" xfId="0" applyNumberFormat="1" applyFill="1" applyBorder="1" applyAlignment="1">
      <alignment horizontal="center" vertical="center"/>
    </xf>
    <xf numFmtId="166" fontId="0" fillId="3" borderId="0" xfId="0" applyNumberFormat="1" applyFill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0" fontId="2" fillId="3" borderId="6" xfId="2" applyFont="1" applyFill="1" applyBorder="1" applyAlignment="1" applyProtection="1">
      <alignment horizontal="center" vertical="center"/>
    </xf>
    <xf numFmtId="0" fontId="0" fillId="3" borderId="5" xfId="0" applyFill="1" applyBorder="1" applyAlignment="1">
      <alignment horizontal="left" vertical="center"/>
    </xf>
    <xf numFmtId="166" fontId="0" fillId="0" borderId="2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2" fontId="9" fillId="4" borderId="0" xfId="2" applyNumberFormat="1" applyFont="1" applyBorder="1" applyAlignment="1" applyProtection="1">
      <alignment horizontal="center" vertical="center"/>
      <protection locked="0"/>
    </xf>
    <xf numFmtId="0" fontId="7" fillId="4" borderId="0" xfId="2" applyBorder="1" applyAlignment="1" applyProtection="1">
      <alignment horizontal="center" vertical="center"/>
    </xf>
    <xf numFmtId="0" fontId="7" fillId="4" borderId="3" xfId="2" applyBorder="1" applyAlignment="1" applyProtection="1">
      <alignment horizontal="center" vertical="center"/>
    </xf>
    <xf numFmtId="0" fontId="0" fillId="0" borderId="10" xfId="0" applyBorder="1" applyAlignment="1">
      <alignment vertical="center"/>
    </xf>
    <xf numFmtId="166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11" fillId="5" borderId="11" xfId="3" applyFont="1" applyBorder="1" applyAlignment="1" applyProtection="1">
      <alignment horizontal="center" vertical="center"/>
    </xf>
    <xf numFmtId="1" fontId="0" fillId="0" borderId="0" xfId="0" applyNumberFormat="1"/>
    <xf numFmtId="173" fontId="0" fillId="0" borderId="0" xfId="0" applyNumberFormat="1"/>
    <xf numFmtId="167" fontId="0" fillId="0" borderId="10" xfId="0" applyNumberFormat="1" applyBorder="1" applyAlignment="1">
      <alignment vertical="center"/>
    </xf>
    <xf numFmtId="167" fontId="2" fillId="3" borderId="6" xfId="2" applyNumberFormat="1" applyFont="1" applyFill="1" applyBorder="1" applyAlignment="1" applyProtection="1">
      <alignment horizontal="center" vertical="center"/>
    </xf>
    <xf numFmtId="167" fontId="2" fillId="7" borderId="0" xfId="2" applyNumberFormat="1" applyFont="1" applyFill="1" applyBorder="1" applyAlignment="1" applyProtection="1">
      <alignment vertical="center"/>
      <protection locked="0"/>
    </xf>
    <xf numFmtId="167" fontId="2" fillId="7" borderId="8" xfId="2" applyNumberFormat="1" applyFont="1" applyFill="1" applyBorder="1" applyAlignment="1" applyProtection="1">
      <alignment vertical="center"/>
      <protection locked="0"/>
    </xf>
    <xf numFmtId="167" fontId="0" fillId="3" borderId="6" xfId="0" applyNumberFormat="1" applyFill="1" applyBorder="1" applyAlignment="1">
      <alignment vertical="center"/>
    </xf>
    <xf numFmtId="167" fontId="8" fillId="0" borderId="0" xfId="0" applyNumberFormat="1" applyFont="1" applyAlignment="1">
      <alignment vertical="center"/>
    </xf>
    <xf numFmtId="167" fontId="0" fillId="2" borderId="0" xfId="0" applyNumberFormat="1" applyFill="1" applyAlignment="1">
      <alignment vertical="center"/>
    </xf>
    <xf numFmtId="167" fontId="2" fillId="7" borderId="0" xfId="0" applyNumberFormat="1" applyFont="1" applyFill="1" applyAlignment="1" applyProtection="1">
      <alignment horizontal="center" vertical="center"/>
      <protection locked="0"/>
    </xf>
    <xf numFmtId="167" fontId="3" fillId="7" borderId="0" xfId="2" applyNumberFormat="1" applyFont="1" applyFill="1" applyBorder="1" applyAlignment="1" applyProtection="1">
      <alignment horizontal="center" vertical="center"/>
      <protection locked="0"/>
    </xf>
    <xf numFmtId="167" fontId="0" fillId="6" borderId="0" xfId="0" applyNumberFormat="1" applyFill="1" applyAlignment="1">
      <alignment vertical="center"/>
    </xf>
    <xf numFmtId="167" fontId="0" fillId="0" borderId="0" xfId="0" applyNumberFormat="1" applyAlignment="1">
      <alignment vertical="center"/>
    </xf>
    <xf numFmtId="164" fontId="0" fillId="0" borderId="10" xfId="0" applyNumberFormat="1" applyBorder="1" applyAlignment="1">
      <alignment horizontal="center" vertical="center"/>
    </xf>
    <xf numFmtId="164" fontId="7" fillId="0" borderId="0" xfId="2" applyNumberFormat="1" applyFill="1" applyBorder="1" applyAlignment="1" applyProtection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2" fillId="3" borderId="6" xfId="2" applyNumberFormat="1" applyFont="1" applyFill="1" applyBorder="1" applyAlignment="1" applyProtection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0" fillId="0" borderId="8" xfId="0" applyNumberFormat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0" xfId="0" applyNumberFormat="1" applyFill="1" applyAlignment="1">
      <alignment vertical="center"/>
    </xf>
    <xf numFmtId="164" fontId="2" fillId="7" borderId="0" xfId="0" applyNumberFormat="1" applyFont="1" applyFill="1" applyAlignment="1" applyProtection="1">
      <alignment horizontal="center" vertical="center"/>
      <protection locked="0"/>
    </xf>
    <xf numFmtId="164" fontId="0" fillId="6" borderId="0" xfId="0" applyNumberFormat="1" applyFill="1" applyAlignment="1">
      <alignment horizontal="center" vertical="center"/>
    </xf>
    <xf numFmtId="0" fontId="4" fillId="0" borderId="0" xfId="0" applyFont="1" applyBorder="1"/>
    <xf numFmtId="0" fontId="0" fillId="0" borderId="0" xfId="0" applyBorder="1"/>
    <xf numFmtId="2" fontId="0" fillId="0" borderId="0" xfId="0" applyNumberFormat="1" applyBorder="1"/>
    <xf numFmtId="0" fontId="2" fillId="0" borderId="0" xfId="0" applyFont="1" applyBorder="1"/>
    <xf numFmtId="2" fontId="2" fillId="0" borderId="0" xfId="0" applyNumberFormat="1" applyFont="1" applyBorder="1"/>
    <xf numFmtId="165" fontId="2" fillId="0" borderId="0" xfId="0" applyNumberFormat="1" applyFont="1" applyBorder="1"/>
    <xf numFmtId="165" fontId="4" fillId="0" borderId="0" xfId="0" applyNumberFormat="1" applyFont="1"/>
    <xf numFmtId="165" fontId="0" fillId="0" borderId="0" xfId="0" applyNumberFormat="1"/>
    <xf numFmtId="165" fontId="5" fillId="0" borderId="0" xfId="0" applyNumberFormat="1" applyFont="1"/>
    <xf numFmtId="165" fontId="6" fillId="0" borderId="0" xfId="0" applyNumberFormat="1" applyFont="1"/>
    <xf numFmtId="165" fontId="4" fillId="0" borderId="0" xfId="0" applyNumberFormat="1" applyFont="1" applyBorder="1"/>
    <xf numFmtId="165" fontId="0" fillId="0" borderId="0" xfId="0" applyNumberFormat="1" applyBorder="1"/>
    <xf numFmtId="165" fontId="5" fillId="0" borderId="0" xfId="0" applyNumberFormat="1" applyFont="1" applyBorder="1"/>
    <xf numFmtId="165" fontId="6" fillId="0" borderId="0" xfId="0" applyNumberFormat="1" applyFont="1" applyBorder="1"/>
    <xf numFmtId="165" fontId="4" fillId="3" borderId="0" xfId="0" applyNumberFormat="1" applyFont="1" applyFill="1"/>
    <xf numFmtId="165" fontId="5" fillId="3" borderId="0" xfId="0" applyNumberFormat="1" applyFont="1" applyFill="1"/>
    <xf numFmtId="165" fontId="6" fillId="3" borderId="0" xfId="0" applyNumberFormat="1" applyFont="1" applyFill="1"/>
    <xf numFmtId="164" fontId="2" fillId="0" borderId="0" xfId="0" applyNumberFormat="1" applyFont="1" applyBorder="1"/>
    <xf numFmtId="2" fontId="0" fillId="0" borderId="0" xfId="1" applyNumberFormat="1" applyFont="1"/>
    <xf numFmtId="174" fontId="0" fillId="0" borderId="0" xfId="1" applyNumberFormat="1" applyFont="1"/>
    <xf numFmtId="174" fontId="0" fillId="0" borderId="0" xfId="1" applyNumberFormat="1" applyFont="1" applyBorder="1"/>
    <xf numFmtId="174" fontId="2" fillId="0" borderId="0" xfId="1" applyNumberFormat="1" applyFont="1" applyBorder="1"/>
    <xf numFmtId="174" fontId="2" fillId="0" borderId="0" xfId="1" applyNumberFormat="1" applyFont="1"/>
    <xf numFmtId="174" fontId="0" fillId="3" borderId="0" xfId="1" applyNumberFormat="1" applyFont="1" applyFill="1"/>
    <xf numFmtId="174" fontId="0" fillId="2" borderId="0" xfId="1" applyNumberFormat="1" applyFont="1" applyFill="1" applyAlignment="1">
      <alignment horizontal="center"/>
    </xf>
    <xf numFmtId="1" fontId="0" fillId="3" borderId="0" xfId="0" applyNumberFormat="1" applyFill="1"/>
    <xf numFmtId="173" fontId="0" fillId="3" borderId="0" xfId="0" applyNumberFormat="1" applyFill="1"/>
  </cellXfs>
  <cellStyles count="4">
    <cellStyle name="Ausgabe 2" xfId="3" xr:uid="{C3CB56E0-BD28-A14F-BB5B-800A1453F94A}"/>
    <cellStyle name="Gut 2" xfId="2" xr:uid="{2B748FA4-5272-B347-ABBB-D08E7513171E}"/>
    <cellStyle name="Prozent" xfId="1" builtinId="5"/>
    <cellStyle name="Standard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linear</a:t>
            </a:r>
            <a:r>
              <a:rPr lang="de-DE" baseline="0"/>
              <a:t> / linear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Full Range</a:t>
            </a:r>
            <a:endParaRPr lang="de-DE"/>
          </a:p>
        </c:rich>
      </c:tx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678456176598E-2"/>
          <c:y val="3.91644908616188E-2"/>
          <c:w val="0.93109978056021703"/>
          <c:h val="0.90418206862523398"/>
        </c:manualLayout>
      </c:layout>
      <c:scatterChart>
        <c:scatterStyle val="lineMarker"/>
        <c:varyColors val="0"/>
        <c:ser>
          <c:idx val="1"/>
          <c:order val="0"/>
          <c:tx>
            <c:v>Daten</c:v>
          </c:tx>
          <c:spPr>
            <a:ln w="25400">
              <a:noFill/>
            </a:ln>
          </c:spPr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xVal>
            <c:numRef>
              <c:f>'Day1'!$B$6:$B$25</c:f>
              <c:numCache>
                <c:formatCode>0.000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3.3333333333333335</c:v>
                </c:pt>
                <c:pt idx="3">
                  <c:v>10</c:v>
                </c:pt>
                <c:pt idx="4">
                  <c:v>33.333333333333336</c:v>
                </c:pt>
                <c:pt idx="5">
                  <c:v>100</c:v>
                </c:pt>
                <c:pt idx="6">
                  <c:v>333.33333333333331</c:v>
                </c:pt>
                <c:pt idx="7">
                  <c:v>1000</c:v>
                </c:pt>
              </c:numCache>
            </c:numRef>
          </c:xVal>
          <c:yVal>
            <c:numRef>
              <c:f>'Day1'!$C$6:$C$25</c:f>
              <c:numCache>
                <c:formatCode>0.000000</c:formatCode>
                <c:ptCount val="20"/>
                <c:pt idx="0">
                  <c:v>5.5900000000000004E-4</c:v>
                </c:pt>
                <c:pt idx="1">
                  <c:v>5.0099999999999997E-3</c:v>
                </c:pt>
                <c:pt idx="2">
                  <c:v>1.8603666666666668E-2</c:v>
                </c:pt>
                <c:pt idx="3">
                  <c:v>5.1498000000000002E-2</c:v>
                </c:pt>
                <c:pt idx="4">
                  <c:v>0.16374733333333336</c:v>
                </c:pt>
                <c:pt idx="5">
                  <c:v>0.5304319999999999</c:v>
                </c:pt>
                <c:pt idx="6">
                  <c:v>1.7337473333333333</c:v>
                </c:pt>
                <c:pt idx="7">
                  <c:v>4.700494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04-F34E-8648-F2282F238D92}"/>
            </c:ext>
          </c:extLst>
        </c:ser>
        <c:ser>
          <c:idx val="2"/>
          <c:order val="1"/>
          <c:tx>
            <c:v>Schwerpunkt</c:v>
          </c:tx>
          <c:spPr>
            <a:ln w="25400">
              <a:noFill/>
            </a:ln>
          </c:spPr>
          <c:marker>
            <c:symbol val="circle"/>
            <c:size val="9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'Day1'!$A$28</c:f>
              <c:numCache>
                <c:formatCode>0.0000000</c:formatCode>
                <c:ptCount val="1"/>
                <c:pt idx="0">
                  <c:v>2.8474347851842978</c:v>
                </c:pt>
              </c:numCache>
            </c:numRef>
          </c:xVal>
          <c:yVal>
            <c:numRef>
              <c:f>'Day1'!$B$28</c:f>
              <c:numCache>
                <c:formatCode>0.000</c:formatCode>
                <c:ptCount val="1"/>
                <c:pt idx="0">
                  <c:v>1.4780237840958128E-2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F04-F34E-8648-F2282F238D92}"/>
            </c:ext>
          </c:extLst>
        </c:ser>
        <c:ser>
          <c:idx val="4"/>
          <c:order val="2"/>
          <c:tx>
            <c:v>Regression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'Day1'!$B$6:$B$25</c:f>
              <c:numCache>
                <c:formatCode>0.000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3.3333333333333335</c:v>
                </c:pt>
                <c:pt idx="3">
                  <c:v>10</c:v>
                </c:pt>
                <c:pt idx="4">
                  <c:v>33.333333333333336</c:v>
                </c:pt>
                <c:pt idx="5">
                  <c:v>100</c:v>
                </c:pt>
                <c:pt idx="6">
                  <c:v>333.33333333333331</c:v>
                </c:pt>
                <c:pt idx="7">
                  <c:v>1000</c:v>
                </c:pt>
              </c:numCache>
            </c:numRef>
          </c:xVal>
          <c:yVal>
            <c:numRef>
              <c:f>'Day1'!$E$6:$E$25</c:f>
              <c:numCache>
                <c:formatCode>0.000000</c:formatCode>
                <c:ptCount val="20"/>
                <c:pt idx="0">
                  <c:v>9.7571808345511823E-4</c:v>
                </c:pt>
                <c:pt idx="1">
                  <c:v>5.8237728411374874E-3</c:v>
                </c:pt>
                <c:pt idx="2">
                  <c:v>1.7135900609063014E-2</c:v>
                </c:pt>
                <c:pt idx="3">
                  <c:v>4.9456265660278803E-2</c:v>
                </c:pt>
                <c:pt idx="4">
                  <c:v>0.16257754333953411</c:v>
                </c:pt>
                <c:pt idx="5">
                  <c:v>0.48578119385169199</c:v>
                </c:pt>
                <c:pt idx="6">
                  <c:v>1.6169939706442447</c:v>
                </c:pt>
                <c:pt idx="7">
                  <c:v>4.8490304757658249</c:v>
                </c:pt>
                <c:pt idx="8">
                  <c:v>9.7571808345511823E-4</c:v>
                </c:pt>
                <c:pt idx="9">
                  <c:v>9.7571808345511823E-4</c:v>
                </c:pt>
                <c:pt idx="10">
                  <c:v>9.7571808345511823E-4</c:v>
                </c:pt>
                <c:pt idx="11">
                  <c:v>9.7571808345511823E-4</c:v>
                </c:pt>
                <c:pt idx="12">
                  <c:v>9.7571808345511823E-4</c:v>
                </c:pt>
                <c:pt idx="13">
                  <c:v>9.7571808345511823E-4</c:v>
                </c:pt>
                <c:pt idx="14">
                  <c:v>9.7571808345511823E-4</c:v>
                </c:pt>
                <c:pt idx="15">
                  <c:v>9.7571808345511823E-4</c:v>
                </c:pt>
                <c:pt idx="16">
                  <c:v>9.7571808345511823E-4</c:v>
                </c:pt>
                <c:pt idx="17">
                  <c:v>9.7571808345511823E-4</c:v>
                </c:pt>
                <c:pt idx="18">
                  <c:v>9.7571808345511823E-4</c:v>
                </c:pt>
                <c:pt idx="19">
                  <c:v>9.7571808345511823E-4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F04-F34E-8648-F2282F238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9951360"/>
        <c:axId val="1419956304"/>
      </c:scatterChart>
      <c:valAx>
        <c:axId val="1419951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9956304"/>
        <c:crosses val="autoZero"/>
        <c:crossBetween val="midCat"/>
      </c:valAx>
      <c:valAx>
        <c:axId val="141995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9951360"/>
        <c:crosses val="autoZero"/>
        <c:crossBetween val="midCat"/>
      </c:valAx>
    </c:plotArea>
    <c:plotVisOnly val="0"/>
    <c:dispBlanksAs val="gap"/>
    <c:showDLblsOverMax val="0"/>
  </c:chart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752678456176598E-2"/>
          <c:y val="3.91644908616188E-2"/>
          <c:w val="0.93109978056021703"/>
          <c:h val="0.90418206862523398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'Day3'!$B$7:$B$25</c:f>
              <c:numCache>
                <c:formatCode>0.000</c:formatCode>
                <c:ptCount val="19"/>
                <c:pt idx="0">
                  <c:v>1</c:v>
                </c:pt>
                <c:pt idx="1">
                  <c:v>3.3333333333333335</c:v>
                </c:pt>
                <c:pt idx="2">
                  <c:v>10</c:v>
                </c:pt>
                <c:pt idx="3">
                  <c:v>33.333333333333336</c:v>
                </c:pt>
                <c:pt idx="4">
                  <c:v>100</c:v>
                </c:pt>
                <c:pt idx="5">
                  <c:v>333.33333333333331</c:v>
                </c:pt>
                <c:pt idx="6">
                  <c:v>1000</c:v>
                </c:pt>
              </c:numCache>
            </c:numRef>
          </c:xVal>
          <c:yVal>
            <c:numRef>
              <c:f>'Day3'!$M$7:$M$25</c:f>
              <c:numCache>
                <c:formatCode>0%</c:formatCode>
                <c:ptCount val="19"/>
                <c:pt idx="0">
                  <c:v>2.1825041085908655E-2</c:v>
                </c:pt>
                <c:pt idx="1">
                  <c:v>-1.708917417455378E-2</c:v>
                </c:pt>
                <c:pt idx="2">
                  <c:v>-2.7601960292927937E-2</c:v>
                </c:pt>
                <c:pt idx="3">
                  <c:v>1.849615682799691E-2</c:v>
                </c:pt>
                <c:pt idx="4">
                  <c:v>1.7149714850378802E-2</c:v>
                </c:pt>
                <c:pt idx="5">
                  <c:v>-5.2773865648529865E-2</c:v>
                </c:pt>
                <c:pt idx="6">
                  <c:v>1.6880649351659623E-2</c:v>
                </c:pt>
                <c:pt idx="7">
                  <c:v>-1</c:v>
                </c:pt>
                <c:pt idx="8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2B-2B4E-8676-3CB3E3CB9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2365568"/>
        <c:axId val="1413877392"/>
      </c:scatterChart>
      <c:valAx>
        <c:axId val="1362365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3877392"/>
        <c:crosses val="autoZero"/>
        <c:crossBetween val="midCat"/>
      </c:valAx>
      <c:valAx>
        <c:axId val="141387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62365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456489427416798E-2"/>
          <c:y val="2.60105613289985E-2"/>
          <c:w val="0.93109978056021703"/>
          <c:h val="0.90418206862523398"/>
        </c:manualLayout>
      </c:layout>
      <c:scatterChart>
        <c:scatterStyle val="line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xVal>
            <c:numRef>
              <c:f>'Day3'!$B$7:$B$15</c:f>
              <c:numCache>
                <c:formatCode>0.000</c:formatCode>
                <c:ptCount val="9"/>
                <c:pt idx="0">
                  <c:v>1</c:v>
                </c:pt>
                <c:pt idx="1">
                  <c:v>3.3333333333333335</c:v>
                </c:pt>
                <c:pt idx="2">
                  <c:v>10</c:v>
                </c:pt>
                <c:pt idx="3">
                  <c:v>33.333333333333336</c:v>
                </c:pt>
                <c:pt idx="4">
                  <c:v>100</c:v>
                </c:pt>
                <c:pt idx="5">
                  <c:v>333.33333333333331</c:v>
                </c:pt>
                <c:pt idx="6">
                  <c:v>1000</c:v>
                </c:pt>
              </c:numCache>
            </c:numRef>
          </c:xVal>
          <c:yVal>
            <c:numRef>
              <c:f>'Day3'!$M$7:$M$15</c:f>
              <c:numCache>
                <c:formatCode>0%</c:formatCode>
                <c:ptCount val="9"/>
                <c:pt idx="0">
                  <c:v>2.1825041085908655E-2</c:v>
                </c:pt>
                <c:pt idx="1">
                  <c:v>-1.708917417455378E-2</c:v>
                </c:pt>
                <c:pt idx="2">
                  <c:v>-2.7601960292927937E-2</c:v>
                </c:pt>
                <c:pt idx="3">
                  <c:v>1.849615682799691E-2</c:v>
                </c:pt>
                <c:pt idx="4">
                  <c:v>1.7149714850378802E-2</c:v>
                </c:pt>
                <c:pt idx="5">
                  <c:v>-5.2773865648529865E-2</c:v>
                </c:pt>
                <c:pt idx="6">
                  <c:v>1.6880649351659623E-2</c:v>
                </c:pt>
                <c:pt idx="7">
                  <c:v>-1</c:v>
                </c:pt>
                <c:pt idx="8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27-1440-92D3-B32D46595D41}"/>
            </c:ext>
          </c:extLst>
        </c:ser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'Day3'!$B$17:$B$25</c:f>
              <c:numCache>
                <c:formatCode>0.000</c:formatCode>
                <c:ptCount val="9"/>
              </c:numCache>
            </c:numRef>
          </c:xVal>
          <c:yVal>
            <c:numRef>
              <c:f>'Day3'!$M$17:$M$25</c:f>
              <c:numCache>
                <c:formatCode>0%</c:formatCode>
                <c:ptCount val="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627-1440-92D3-B32D46595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7329728"/>
        <c:axId val="1407017744"/>
      </c:scatterChart>
      <c:valAx>
        <c:axId val="1407329728"/>
        <c:scaling>
          <c:logBase val="10"/>
          <c:orientation val="minMax"/>
          <c:min val="0.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07017744"/>
        <c:crosses val="autoZero"/>
        <c:crossBetween val="midCat"/>
      </c:valAx>
      <c:valAx>
        <c:axId val="140701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07329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linear</a:t>
            </a:r>
            <a:r>
              <a:rPr lang="de-DE" baseline="0"/>
              <a:t> / linear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Low Range</a:t>
            </a:r>
          </a:p>
        </c:rich>
      </c:tx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678456176598E-2"/>
          <c:y val="3.91644908616188E-2"/>
          <c:w val="0.93109978056021703"/>
          <c:h val="0.90418206862523398"/>
        </c:manualLayout>
      </c:layout>
      <c:scatterChart>
        <c:scatterStyle val="lineMarker"/>
        <c:varyColors val="0"/>
        <c:ser>
          <c:idx val="1"/>
          <c:order val="0"/>
          <c:tx>
            <c:v>Daten</c:v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xVal>
            <c:numRef>
              <c:f>'Day3'!$B$6:$B$25</c:f>
              <c:numCache>
                <c:formatCode>0.000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3.3333333333333335</c:v>
                </c:pt>
                <c:pt idx="3">
                  <c:v>10</c:v>
                </c:pt>
                <c:pt idx="4">
                  <c:v>33.333333333333336</c:v>
                </c:pt>
                <c:pt idx="5">
                  <c:v>100</c:v>
                </c:pt>
                <c:pt idx="6">
                  <c:v>333.33333333333331</c:v>
                </c:pt>
                <c:pt idx="7">
                  <c:v>1000</c:v>
                </c:pt>
              </c:numCache>
            </c:numRef>
          </c:xVal>
          <c:yVal>
            <c:numRef>
              <c:f>'Day3'!$C$6:$C$25</c:f>
              <c:numCache>
                <c:formatCode>0.000000</c:formatCode>
                <c:ptCount val="20"/>
                <c:pt idx="0">
                  <c:v>4.1099999999999996E-4</c:v>
                </c:pt>
                <c:pt idx="1">
                  <c:v>5.3879999999999996E-3</c:v>
                </c:pt>
                <c:pt idx="2">
                  <c:v>1.6685666666666668E-2</c:v>
                </c:pt>
                <c:pt idx="3">
                  <c:v>4.9021000000000002E-2</c:v>
                </c:pt>
                <c:pt idx="4">
                  <c:v>0.17053800000000002</c:v>
                </c:pt>
                <c:pt idx="5">
                  <c:v>0.51041399999999992</c:v>
                </c:pt>
                <c:pt idx="6">
                  <c:v>1.5838503333333331</c:v>
                </c:pt>
                <c:pt idx="7">
                  <c:v>5.1004340000000008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10-3E42-BD3B-B9C539708E74}"/>
            </c:ext>
          </c:extLst>
        </c:ser>
        <c:ser>
          <c:idx val="2"/>
          <c:order val="1"/>
          <c:tx>
            <c:v>Schwerpunkt</c:v>
          </c:tx>
          <c:spPr>
            <a:ln w="25400">
              <a:noFill/>
            </a:ln>
          </c:spPr>
          <c:marker>
            <c:symbol val="circle"/>
            <c:size val="9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'Day3'!$A$28</c:f>
              <c:numCache>
                <c:formatCode>0.0000000</c:formatCode>
                <c:ptCount val="1"/>
                <c:pt idx="0">
                  <c:v>3.0146299611769556</c:v>
                </c:pt>
              </c:numCache>
            </c:numRef>
          </c:xVal>
          <c:yVal>
            <c:numRef>
              <c:f>'Day3'!$B$28</c:f>
              <c:numCache>
                <c:formatCode>0.000</c:formatCode>
                <c:ptCount val="1"/>
                <c:pt idx="0">
                  <c:v>1.5377309466225057E-2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310-3E42-BD3B-B9C539708E74}"/>
            </c:ext>
          </c:extLst>
        </c:ser>
        <c:ser>
          <c:idx val="4"/>
          <c:order val="2"/>
          <c:tx>
            <c:v>Regression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'Day3'!$B$7:$B$25</c:f>
              <c:numCache>
                <c:formatCode>0.000</c:formatCode>
                <c:ptCount val="19"/>
                <c:pt idx="0">
                  <c:v>1</c:v>
                </c:pt>
                <c:pt idx="1">
                  <c:v>3.3333333333333335</c:v>
                </c:pt>
                <c:pt idx="2">
                  <c:v>10</c:v>
                </c:pt>
                <c:pt idx="3">
                  <c:v>33.333333333333336</c:v>
                </c:pt>
                <c:pt idx="4">
                  <c:v>100</c:v>
                </c:pt>
                <c:pt idx="5">
                  <c:v>333.33333333333331</c:v>
                </c:pt>
                <c:pt idx="6">
                  <c:v>1000</c:v>
                </c:pt>
              </c:numCache>
            </c:numRef>
          </c:xVal>
          <c:yVal>
            <c:numRef>
              <c:f>'Day3'!$E$7:$E$25</c:f>
              <c:numCache>
                <c:formatCode>0.000000</c:formatCode>
                <c:ptCount val="19"/>
                <c:pt idx="0">
                  <c:v>5.2729183405743237E-3</c:v>
                </c:pt>
                <c:pt idx="1">
                  <c:v>1.6975768531854438E-2</c:v>
                </c:pt>
                <c:pt idx="2">
                  <c:v>5.041248336408332E-2</c:v>
                </c:pt>
                <c:pt idx="3">
                  <c:v>0.16744098527688445</c:v>
                </c:pt>
                <c:pt idx="4">
                  <c:v>0.50180813359917331</c:v>
                </c:pt>
                <c:pt idx="5">
                  <c:v>1.6720931527271843</c:v>
                </c:pt>
                <c:pt idx="6">
                  <c:v>5.0157646359500729</c:v>
                </c:pt>
                <c:pt idx="7">
                  <c:v>2.574111157399913E-4</c:v>
                </c:pt>
                <c:pt idx="8">
                  <c:v>2.574111157399913E-4</c:v>
                </c:pt>
                <c:pt idx="9">
                  <c:v>2.574111157399913E-4</c:v>
                </c:pt>
                <c:pt idx="10">
                  <c:v>2.574111157399913E-4</c:v>
                </c:pt>
                <c:pt idx="11">
                  <c:v>2.574111157399913E-4</c:v>
                </c:pt>
                <c:pt idx="12">
                  <c:v>2.574111157399913E-4</c:v>
                </c:pt>
                <c:pt idx="13">
                  <c:v>2.574111157399913E-4</c:v>
                </c:pt>
                <c:pt idx="14">
                  <c:v>2.574111157399913E-4</c:v>
                </c:pt>
                <c:pt idx="15">
                  <c:v>2.574111157399913E-4</c:v>
                </c:pt>
                <c:pt idx="16">
                  <c:v>2.574111157399913E-4</c:v>
                </c:pt>
                <c:pt idx="17">
                  <c:v>2.574111157399913E-4</c:v>
                </c:pt>
                <c:pt idx="18">
                  <c:v>2.574111157399913E-4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310-3E42-BD3B-B9C539708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9951360"/>
        <c:axId val="1419956304"/>
      </c:scatterChart>
      <c:valAx>
        <c:axId val="1419951360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9956304"/>
        <c:crosses val="autoZero"/>
        <c:crossBetween val="midCat"/>
      </c:valAx>
      <c:valAx>
        <c:axId val="1419956304"/>
        <c:scaling>
          <c:orientation val="minMax"/>
          <c:max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9951360"/>
        <c:crosses val="autoZero"/>
        <c:crossBetween val="midCat"/>
      </c:valAx>
    </c:plotArea>
    <c:plotVisOnly val="0"/>
    <c:dispBlanksAs val="span"/>
    <c:showDLblsOverMax val="0"/>
  </c:chart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752678456176598E-2"/>
          <c:y val="3.91644908616188E-2"/>
          <c:w val="0.93109978056021703"/>
          <c:h val="0.90418206862523398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'Day1'!$B$7:$B$25</c:f>
              <c:numCache>
                <c:formatCode>0.000</c:formatCode>
                <c:ptCount val="19"/>
                <c:pt idx="0">
                  <c:v>1</c:v>
                </c:pt>
                <c:pt idx="1">
                  <c:v>3.3333333333333335</c:v>
                </c:pt>
                <c:pt idx="2">
                  <c:v>10</c:v>
                </c:pt>
                <c:pt idx="3">
                  <c:v>33.333333333333336</c:v>
                </c:pt>
                <c:pt idx="4">
                  <c:v>100</c:v>
                </c:pt>
                <c:pt idx="5">
                  <c:v>333.33333333333331</c:v>
                </c:pt>
                <c:pt idx="6">
                  <c:v>1000</c:v>
                </c:pt>
              </c:numCache>
            </c:numRef>
          </c:xVal>
          <c:yVal>
            <c:numRef>
              <c:f>'Day1'!$M$7:$M$25</c:f>
              <c:numCache>
                <c:formatCode>0%</c:formatCode>
                <c:ptCount val="19"/>
                <c:pt idx="0">
                  <c:v>-0.13973292972370524</c:v>
                </c:pt>
                <c:pt idx="1">
                  <c:v>8.5654445079318783E-2</c:v>
                </c:pt>
                <c:pt idx="2">
                  <c:v>4.1283633377136163E-2</c:v>
                </c:pt>
                <c:pt idx="3">
                  <c:v>7.195274142851333E-3</c:v>
                </c:pt>
                <c:pt idx="4">
                  <c:v>9.1915468761311722E-2</c:v>
                </c:pt>
                <c:pt idx="5">
                  <c:v>7.2203956730012814E-2</c:v>
                </c:pt>
                <c:pt idx="6">
                  <c:v>-3.0632200912774438E-2</c:v>
                </c:pt>
                <c:pt idx="7">
                  <c:v>-1</c:v>
                </c:pt>
                <c:pt idx="8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0B1-C74C-8B32-86F147976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2365568"/>
        <c:axId val="1413877392"/>
      </c:scatterChart>
      <c:valAx>
        <c:axId val="1362365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3877392"/>
        <c:crosses val="autoZero"/>
        <c:crossBetween val="midCat"/>
      </c:valAx>
      <c:valAx>
        <c:axId val="141387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62365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456489427416798E-2"/>
          <c:y val="2.60105613289985E-2"/>
          <c:w val="0.93109978056021703"/>
          <c:h val="0.90418206862523398"/>
        </c:manualLayout>
      </c:layout>
      <c:scatterChart>
        <c:scatterStyle val="line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xVal>
            <c:numRef>
              <c:f>'Day1'!$B$7:$B$15</c:f>
              <c:numCache>
                <c:formatCode>0.000</c:formatCode>
                <c:ptCount val="9"/>
                <c:pt idx="0">
                  <c:v>1</c:v>
                </c:pt>
                <c:pt idx="1">
                  <c:v>3.3333333333333335</c:v>
                </c:pt>
                <c:pt idx="2">
                  <c:v>10</c:v>
                </c:pt>
                <c:pt idx="3">
                  <c:v>33.333333333333336</c:v>
                </c:pt>
                <c:pt idx="4">
                  <c:v>100</c:v>
                </c:pt>
                <c:pt idx="5">
                  <c:v>333.33333333333331</c:v>
                </c:pt>
                <c:pt idx="6">
                  <c:v>1000</c:v>
                </c:pt>
              </c:numCache>
            </c:numRef>
          </c:xVal>
          <c:yVal>
            <c:numRef>
              <c:f>'Day1'!$M$7:$M$15</c:f>
              <c:numCache>
                <c:formatCode>0%</c:formatCode>
                <c:ptCount val="9"/>
                <c:pt idx="0">
                  <c:v>-0.13973292972370524</c:v>
                </c:pt>
                <c:pt idx="1">
                  <c:v>8.5654445079318783E-2</c:v>
                </c:pt>
                <c:pt idx="2">
                  <c:v>4.1283633377136163E-2</c:v>
                </c:pt>
                <c:pt idx="3">
                  <c:v>7.195274142851333E-3</c:v>
                </c:pt>
                <c:pt idx="4">
                  <c:v>9.1915468761311722E-2</c:v>
                </c:pt>
                <c:pt idx="5">
                  <c:v>7.2203956730012814E-2</c:v>
                </c:pt>
                <c:pt idx="6">
                  <c:v>-3.0632200912774438E-2</c:v>
                </c:pt>
                <c:pt idx="7">
                  <c:v>-1</c:v>
                </c:pt>
                <c:pt idx="8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7F1-6B47-AFDB-9DDC54C8F0A4}"/>
            </c:ext>
          </c:extLst>
        </c:ser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'Day1'!$B$17:$B$25</c:f>
              <c:numCache>
                <c:formatCode>0.000</c:formatCode>
                <c:ptCount val="9"/>
              </c:numCache>
            </c:numRef>
          </c:xVal>
          <c:yVal>
            <c:numRef>
              <c:f>'Day1'!$M$17:$M$25</c:f>
              <c:numCache>
                <c:formatCode>0%</c:formatCode>
                <c:ptCount val="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7F1-6B47-AFDB-9DDC54C8F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7329728"/>
        <c:axId val="1407017744"/>
      </c:scatterChart>
      <c:valAx>
        <c:axId val="1407329728"/>
        <c:scaling>
          <c:logBase val="10"/>
          <c:orientation val="minMax"/>
          <c:min val="0.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07017744"/>
        <c:crosses val="autoZero"/>
        <c:crossBetween val="midCat"/>
      </c:valAx>
      <c:valAx>
        <c:axId val="140701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07329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linear</a:t>
            </a:r>
            <a:r>
              <a:rPr lang="de-DE" baseline="0"/>
              <a:t> / linear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Low Range</a:t>
            </a:r>
          </a:p>
        </c:rich>
      </c:tx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678456176598E-2"/>
          <c:y val="3.91644908616188E-2"/>
          <c:w val="0.93109978056021703"/>
          <c:h val="0.90418206862523398"/>
        </c:manualLayout>
      </c:layout>
      <c:scatterChart>
        <c:scatterStyle val="lineMarker"/>
        <c:varyColors val="0"/>
        <c:ser>
          <c:idx val="1"/>
          <c:order val="0"/>
          <c:tx>
            <c:v>Daten</c:v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xVal>
            <c:numRef>
              <c:f>'Day1'!$B$6:$B$25</c:f>
              <c:numCache>
                <c:formatCode>0.000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3.3333333333333335</c:v>
                </c:pt>
                <c:pt idx="3">
                  <c:v>10</c:v>
                </c:pt>
                <c:pt idx="4">
                  <c:v>33.333333333333336</c:v>
                </c:pt>
                <c:pt idx="5">
                  <c:v>100</c:v>
                </c:pt>
                <c:pt idx="6">
                  <c:v>333.33333333333331</c:v>
                </c:pt>
                <c:pt idx="7">
                  <c:v>1000</c:v>
                </c:pt>
              </c:numCache>
            </c:numRef>
          </c:xVal>
          <c:yVal>
            <c:numRef>
              <c:f>'Day1'!$C$6:$C$25</c:f>
              <c:numCache>
                <c:formatCode>0.000000</c:formatCode>
                <c:ptCount val="20"/>
                <c:pt idx="0">
                  <c:v>5.5900000000000004E-4</c:v>
                </c:pt>
                <c:pt idx="1">
                  <c:v>5.0099999999999997E-3</c:v>
                </c:pt>
                <c:pt idx="2">
                  <c:v>1.8603666666666668E-2</c:v>
                </c:pt>
                <c:pt idx="3">
                  <c:v>5.1498000000000002E-2</c:v>
                </c:pt>
                <c:pt idx="4">
                  <c:v>0.16374733333333336</c:v>
                </c:pt>
                <c:pt idx="5">
                  <c:v>0.5304319999999999</c:v>
                </c:pt>
                <c:pt idx="6">
                  <c:v>1.7337473333333333</c:v>
                </c:pt>
                <c:pt idx="7">
                  <c:v>4.700494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33-F54C-A6A8-1E456AC038BD}"/>
            </c:ext>
          </c:extLst>
        </c:ser>
        <c:ser>
          <c:idx val="2"/>
          <c:order val="1"/>
          <c:tx>
            <c:v>Schwerpunkt</c:v>
          </c:tx>
          <c:spPr>
            <a:ln w="25400">
              <a:noFill/>
            </a:ln>
          </c:spPr>
          <c:marker>
            <c:symbol val="circle"/>
            <c:size val="9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'Day1'!$A$28</c:f>
              <c:numCache>
                <c:formatCode>0.0000000</c:formatCode>
                <c:ptCount val="1"/>
                <c:pt idx="0">
                  <c:v>2.8474347851842978</c:v>
                </c:pt>
              </c:numCache>
            </c:numRef>
          </c:xVal>
          <c:yVal>
            <c:numRef>
              <c:f>'Day1'!$B$28</c:f>
              <c:numCache>
                <c:formatCode>0.000</c:formatCode>
                <c:ptCount val="1"/>
                <c:pt idx="0">
                  <c:v>1.4780237840958128E-2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333-F54C-A6A8-1E456AC038BD}"/>
            </c:ext>
          </c:extLst>
        </c:ser>
        <c:ser>
          <c:idx val="4"/>
          <c:order val="2"/>
          <c:tx>
            <c:v>Regression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'Day1'!$B$7:$B$25</c:f>
              <c:numCache>
                <c:formatCode>0.000</c:formatCode>
                <c:ptCount val="19"/>
                <c:pt idx="0">
                  <c:v>1</c:v>
                </c:pt>
                <c:pt idx="1">
                  <c:v>3.3333333333333335</c:v>
                </c:pt>
                <c:pt idx="2">
                  <c:v>10</c:v>
                </c:pt>
                <c:pt idx="3">
                  <c:v>33.333333333333336</c:v>
                </c:pt>
                <c:pt idx="4">
                  <c:v>100</c:v>
                </c:pt>
                <c:pt idx="5">
                  <c:v>333.33333333333331</c:v>
                </c:pt>
                <c:pt idx="6">
                  <c:v>1000</c:v>
                </c:pt>
              </c:numCache>
            </c:numRef>
          </c:xVal>
          <c:yVal>
            <c:numRef>
              <c:f>'Day1'!$E$7:$E$25</c:f>
              <c:numCache>
                <c:formatCode>0.000000</c:formatCode>
                <c:ptCount val="19"/>
                <c:pt idx="0">
                  <c:v>5.8237728411374874E-3</c:v>
                </c:pt>
                <c:pt idx="1">
                  <c:v>1.7135900609063014E-2</c:v>
                </c:pt>
                <c:pt idx="2">
                  <c:v>4.9456265660278803E-2</c:v>
                </c:pt>
                <c:pt idx="3">
                  <c:v>0.16257754333953411</c:v>
                </c:pt>
                <c:pt idx="4">
                  <c:v>0.48578119385169199</c:v>
                </c:pt>
                <c:pt idx="5">
                  <c:v>1.6169939706442447</c:v>
                </c:pt>
                <c:pt idx="6">
                  <c:v>4.8490304757658249</c:v>
                </c:pt>
                <c:pt idx="7">
                  <c:v>9.7571808345511823E-4</c:v>
                </c:pt>
                <c:pt idx="8">
                  <c:v>9.7571808345511823E-4</c:v>
                </c:pt>
                <c:pt idx="9">
                  <c:v>9.7571808345511823E-4</c:v>
                </c:pt>
                <c:pt idx="10">
                  <c:v>9.7571808345511823E-4</c:v>
                </c:pt>
                <c:pt idx="11">
                  <c:v>9.7571808345511823E-4</c:v>
                </c:pt>
                <c:pt idx="12">
                  <c:v>9.7571808345511823E-4</c:v>
                </c:pt>
                <c:pt idx="13">
                  <c:v>9.7571808345511823E-4</c:v>
                </c:pt>
                <c:pt idx="14">
                  <c:v>9.7571808345511823E-4</c:v>
                </c:pt>
                <c:pt idx="15">
                  <c:v>9.7571808345511823E-4</c:v>
                </c:pt>
                <c:pt idx="16">
                  <c:v>9.7571808345511823E-4</c:v>
                </c:pt>
                <c:pt idx="17">
                  <c:v>9.7571808345511823E-4</c:v>
                </c:pt>
                <c:pt idx="18">
                  <c:v>9.7571808345511823E-4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333-F54C-A6A8-1E456AC03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9951360"/>
        <c:axId val="1419956304"/>
      </c:scatterChart>
      <c:valAx>
        <c:axId val="1419951360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9956304"/>
        <c:crosses val="autoZero"/>
        <c:crossBetween val="midCat"/>
      </c:valAx>
      <c:valAx>
        <c:axId val="1419956304"/>
        <c:scaling>
          <c:orientation val="minMax"/>
          <c:max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9951360"/>
        <c:crosses val="autoZero"/>
        <c:crossBetween val="midCat"/>
      </c:valAx>
    </c:plotArea>
    <c:plotVisOnly val="0"/>
    <c:dispBlanksAs val="span"/>
    <c:showDLblsOverMax val="0"/>
  </c:chart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linear</a:t>
            </a:r>
            <a:r>
              <a:rPr lang="de-DE" baseline="0"/>
              <a:t> / linear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Full Range</a:t>
            </a:r>
            <a:endParaRPr lang="de-DE"/>
          </a:p>
        </c:rich>
      </c:tx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678456176598E-2"/>
          <c:y val="3.91644908616188E-2"/>
          <c:w val="0.93109978056021703"/>
          <c:h val="0.90418206862523398"/>
        </c:manualLayout>
      </c:layout>
      <c:scatterChart>
        <c:scatterStyle val="lineMarker"/>
        <c:varyColors val="0"/>
        <c:ser>
          <c:idx val="1"/>
          <c:order val="0"/>
          <c:tx>
            <c:v>Daten</c:v>
          </c:tx>
          <c:spPr>
            <a:ln w="25400">
              <a:noFill/>
            </a:ln>
          </c:spPr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xVal>
            <c:numRef>
              <c:f>'Day2'!$B$6:$B$25</c:f>
              <c:numCache>
                <c:formatCode>0.000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3.3333333333333335</c:v>
                </c:pt>
                <c:pt idx="3">
                  <c:v>10</c:v>
                </c:pt>
                <c:pt idx="4">
                  <c:v>33.333333333333336</c:v>
                </c:pt>
                <c:pt idx="5">
                  <c:v>100</c:v>
                </c:pt>
                <c:pt idx="6">
                  <c:v>333.33333333333331</c:v>
                </c:pt>
                <c:pt idx="7">
                  <c:v>1000</c:v>
                </c:pt>
              </c:numCache>
            </c:numRef>
          </c:xVal>
          <c:yVal>
            <c:numRef>
              <c:f>'Day2'!$C$6:$C$25</c:f>
              <c:numCache>
                <c:formatCode>0.000000</c:formatCode>
                <c:ptCount val="20"/>
                <c:pt idx="0">
                  <c:v>5.1800000000000001E-4</c:v>
                </c:pt>
                <c:pt idx="1">
                  <c:v>5.2529999999999999E-3</c:v>
                </c:pt>
                <c:pt idx="2">
                  <c:v>1.7310333333333334E-2</c:v>
                </c:pt>
                <c:pt idx="3">
                  <c:v>5.3031000000000009E-2</c:v>
                </c:pt>
                <c:pt idx="4">
                  <c:v>0.18212566666666669</c:v>
                </c:pt>
                <c:pt idx="5">
                  <c:v>0.50043199999999999</c:v>
                </c:pt>
                <c:pt idx="6">
                  <c:v>1.5004339999999998</c:v>
                </c:pt>
                <c:pt idx="7">
                  <c:v>4.7004599999999996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188-6A4E-8040-9970BFCD1D77}"/>
            </c:ext>
          </c:extLst>
        </c:ser>
        <c:ser>
          <c:idx val="2"/>
          <c:order val="1"/>
          <c:tx>
            <c:v>Schwerpunkt</c:v>
          </c:tx>
          <c:spPr>
            <a:ln w="25400">
              <a:noFill/>
            </a:ln>
          </c:spPr>
          <c:marker>
            <c:symbol val="circle"/>
            <c:size val="9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'Day2'!$A$28</c:f>
              <c:numCache>
                <c:formatCode>0.0000000</c:formatCode>
                <c:ptCount val="1"/>
                <c:pt idx="0">
                  <c:v>2.9829668265368721</c:v>
                </c:pt>
              </c:numCache>
            </c:numRef>
          </c:xVal>
          <c:yVal>
            <c:numRef>
              <c:f>'Day2'!$B$28</c:f>
              <c:numCache>
                <c:formatCode>0.000</c:formatCode>
                <c:ptCount val="1"/>
                <c:pt idx="0">
                  <c:v>1.5241937063870102E-2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188-6A4E-8040-9970BFCD1D77}"/>
            </c:ext>
          </c:extLst>
        </c:ser>
        <c:ser>
          <c:idx val="4"/>
          <c:order val="2"/>
          <c:tx>
            <c:v>Regression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'Day2'!$B$6:$B$25</c:f>
              <c:numCache>
                <c:formatCode>0.000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3.3333333333333335</c:v>
                </c:pt>
                <c:pt idx="3">
                  <c:v>10</c:v>
                </c:pt>
                <c:pt idx="4">
                  <c:v>33.333333333333336</c:v>
                </c:pt>
                <c:pt idx="5">
                  <c:v>100</c:v>
                </c:pt>
                <c:pt idx="6">
                  <c:v>333.33333333333331</c:v>
                </c:pt>
                <c:pt idx="7">
                  <c:v>1000</c:v>
                </c:pt>
              </c:numCache>
            </c:numRef>
          </c:xVal>
          <c:yVal>
            <c:numRef>
              <c:f>'Day2'!$E$6:$E$25</c:f>
              <c:numCache>
                <c:formatCode>0.000000</c:formatCode>
                <c:ptCount val="20"/>
                <c:pt idx="0">
                  <c:v>1.2604382550108467E-3</c:v>
                </c:pt>
                <c:pt idx="1">
                  <c:v>5.9475499870213985E-3</c:v>
                </c:pt>
                <c:pt idx="2">
                  <c:v>1.6884144028379351E-2</c:v>
                </c:pt>
                <c:pt idx="3">
                  <c:v>4.8131555575116357E-2</c:v>
                </c:pt>
                <c:pt idx="4">
                  <c:v>0.15749749598869589</c:v>
                </c:pt>
                <c:pt idx="5">
                  <c:v>0.46997161145606597</c:v>
                </c:pt>
                <c:pt idx="6">
                  <c:v>1.5636310155918611</c:v>
                </c:pt>
                <c:pt idx="7">
                  <c:v>4.688372170265561</c:v>
                </c:pt>
                <c:pt idx="8">
                  <c:v>1.2604382550108467E-3</c:v>
                </c:pt>
                <c:pt idx="9">
                  <c:v>1.2604382550108467E-3</c:v>
                </c:pt>
                <c:pt idx="10">
                  <c:v>1.2604382550108467E-3</c:v>
                </c:pt>
                <c:pt idx="11">
                  <c:v>1.2604382550108467E-3</c:v>
                </c:pt>
                <c:pt idx="12">
                  <c:v>1.2604382550108467E-3</c:v>
                </c:pt>
                <c:pt idx="13">
                  <c:v>1.2604382550108467E-3</c:v>
                </c:pt>
                <c:pt idx="14">
                  <c:v>1.2604382550108467E-3</c:v>
                </c:pt>
                <c:pt idx="15">
                  <c:v>1.2604382550108467E-3</c:v>
                </c:pt>
                <c:pt idx="16">
                  <c:v>1.2604382550108467E-3</c:v>
                </c:pt>
                <c:pt idx="17">
                  <c:v>1.2604382550108467E-3</c:v>
                </c:pt>
                <c:pt idx="18">
                  <c:v>1.2604382550108467E-3</c:v>
                </c:pt>
                <c:pt idx="19">
                  <c:v>1.2604382550108467E-3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188-6A4E-8040-9970BFCD1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9951360"/>
        <c:axId val="1419956304"/>
      </c:scatterChart>
      <c:valAx>
        <c:axId val="1419951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9956304"/>
        <c:crosses val="autoZero"/>
        <c:crossBetween val="midCat"/>
      </c:valAx>
      <c:valAx>
        <c:axId val="141995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9951360"/>
        <c:crosses val="autoZero"/>
        <c:crossBetween val="midCat"/>
      </c:valAx>
    </c:plotArea>
    <c:plotVisOnly val="0"/>
    <c:dispBlanksAs val="gap"/>
    <c:showDLblsOverMax val="0"/>
  </c:chart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752678456176598E-2"/>
          <c:y val="3.91644908616188E-2"/>
          <c:w val="0.93109978056021703"/>
          <c:h val="0.90418206862523398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'Day2'!$B$7:$B$25</c:f>
              <c:numCache>
                <c:formatCode>0.000</c:formatCode>
                <c:ptCount val="19"/>
                <c:pt idx="0">
                  <c:v>1</c:v>
                </c:pt>
                <c:pt idx="1">
                  <c:v>3.3333333333333335</c:v>
                </c:pt>
                <c:pt idx="2">
                  <c:v>10</c:v>
                </c:pt>
                <c:pt idx="3">
                  <c:v>33.333333333333336</c:v>
                </c:pt>
                <c:pt idx="4">
                  <c:v>100</c:v>
                </c:pt>
                <c:pt idx="5">
                  <c:v>333.33333333333331</c:v>
                </c:pt>
                <c:pt idx="6">
                  <c:v>1000</c:v>
                </c:pt>
              </c:numCache>
            </c:numRef>
          </c:xVal>
          <c:yVal>
            <c:numRef>
              <c:f>'Day2'!$M$7:$M$25</c:f>
              <c:numCache>
                <c:formatCode>0%</c:formatCode>
                <c:ptCount val="19"/>
                <c:pt idx="0">
                  <c:v>-0.11677917605350591</c:v>
                </c:pt>
                <c:pt idx="1">
                  <c:v>2.5241984683240768E-2</c:v>
                </c:pt>
                <c:pt idx="2">
                  <c:v>0.10179277121507843</c:v>
                </c:pt>
                <c:pt idx="3">
                  <c:v>0.15637182371292074</c:v>
                </c:pt>
                <c:pt idx="4">
                  <c:v>6.4813252122956203E-2</c:v>
                </c:pt>
                <c:pt idx="5">
                  <c:v>-4.0416834254173549E-2</c:v>
                </c:pt>
                <c:pt idx="6">
                  <c:v>2.5782572917529257E-3</c:v>
                </c:pt>
                <c:pt idx="7">
                  <c:v>-1</c:v>
                </c:pt>
                <c:pt idx="8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E9-2244-A62B-B5365D92E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2365568"/>
        <c:axId val="1413877392"/>
      </c:scatterChart>
      <c:valAx>
        <c:axId val="1362365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3877392"/>
        <c:crosses val="autoZero"/>
        <c:crossBetween val="midCat"/>
      </c:valAx>
      <c:valAx>
        <c:axId val="141387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62365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456489427416798E-2"/>
          <c:y val="2.60105613289985E-2"/>
          <c:w val="0.93109978056021703"/>
          <c:h val="0.90418206862523398"/>
        </c:manualLayout>
      </c:layout>
      <c:scatterChart>
        <c:scatterStyle val="line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xVal>
            <c:numRef>
              <c:f>'Day2'!$B$7:$B$15</c:f>
              <c:numCache>
                <c:formatCode>0.000</c:formatCode>
                <c:ptCount val="9"/>
                <c:pt idx="0">
                  <c:v>1</c:v>
                </c:pt>
                <c:pt idx="1">
                  <c:v>3.3333333333333335</c:v>
                </c:pt>
                <c:pt idx="2">
                  <c:v>10</c:v>
                </c:pt>
                <c:pt idx="3">
                  <c:v>33.333333333333336</c:v>
                </c:pt>
                <c:pt idx="4">
                  <c:v>100</c:v>
                </c:pt>
                <c:pt idx="5">
                  <c:v>333.33333333333331</c:v>
                </c:pt>
                <c:pt idx="6">
                  <c:v>1000</c:v>
                </c:pt>
              </c:numCache>
            </c:numRef>
          </c:xVal>
          <c:yVal>
            <c:numRef>
              <c:f>'Day2'!$M$7:$M$15</c:f>
              <c:numCache>
                <c:formatCode>0%</c:formatCode>
                <c:ptCount val="9"/>
                <c:pt idx="0">
                  <c:v>-0.11677917605350591</c:v>
                </c:pt>
                <c:pt idx="1">
                  <c:v>2.5241984683240768E-2</c:v>
                </c:pt>
                <c:pt idx="2">
                  <c:v>0.10179277121507843</c:v>
                </c:pt>
                <c:pt idx="3">
                  <c:v>0.15637182371292074</c:v>
                </c:pt>
                <c:pt idx="4">
                  <c:v>6.4813252122956203E-2</c:v>
                </c:pt>
                <c:pt idx="5">
                  <c:v>-4.0416834254173549E-2</c:v>
                </c:pt>
                <c:pt idx="6">
                  <c:v>2.5782572917529257E-3</c:v>
                </c:pt>
                <c:pt idx="7">
                  <c:v>-1</c:v>
                </c:pt>
                <c:pt idx="8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39E-4343-B369-A9B0D5BCA295}"/>
            </c:ext>
          </c:extLst>
        </c:ser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'Day2'!$B$17:$B$25</c:f>
              <c:numCache>
                <c:formatCode>0.000</c:formatCode>
                <c:ptCount val="9"/>
              </c:numCache>
            </c:numRef>
          </c:xVal>
          <c:yVal>
            <c:numRef>
              <c:f>'Day2'!$M$17:$M$25</c:f>
              <c:numCache>
                <c:formatCode>0%</c:formatCode>
                <c:ptCount val="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39E-4343-B369-A9B0D5BCA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7329728"/>
        <c:axId val="1407017744"/>
      </c:scatterChart>
      <c:valAx>
        <c:axId val="1407329728"/>
        <c:scaling>
          <c:logBase val="10"/>
          <c:orientation val="minMax"/>
          <c:min val="0.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07017744"/>
        <c:crosses val="autoZero"/>
        <c:crossBetween val="midCat"/>
      </c:valAx>
      <c:valAx>
        <c:axId val="140701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07329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linear</a:t>
            </a:r>
            <a:r>
              <a:rPr lang="de-DE" baseline="0"/>
              <a:t> / linear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Low Range</a:t>
            </a:r>
          </a:p>
        </c:rich>
      </c:tx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678456176598E-2"/>
          <c:y val="3.91644908616188E-2"/>
          <c:w val="0.93109978056021703"/>
          <c:h val="0.90418206862523398"/>
        </c:manualLayout>
      </c:layout>
      <c:scatterChart>
        <c:scatterStyle val="lineMarker"/>
        <c:varyColors val="0"/>
        <c:ser>
          <c:idx val="1"/>
          <c:order val="0"/>
          <c:tx>
            <c:v>Daten</c:v>
          </c:tx>
          <c:spPr>
            <a:ln w="25400"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xVal>
            <c:numRef>
              <c:f>'Day2'!$B$6:$B$25</c:f>
              <c:numCache>
                <c:formatCode>0.000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3.3333333333333335</c:v>
                </c:pt>
                <c:pt idx="3">
                  <c:v>10</c:v>
                </c:pt>
                <c:pt idx="4">
                  <c:v>33.333333333333336</c:v>
                </c:pt>
                <c:pt idx="5">
                  <c:v>100</c:v>
                </c:pt>
                <c:pt idx="6">
                  <c:v>333.33333333333331</c:v>
                </c:pt>
                <c:pt idx="7">
                  <c:v>1000</c:v>
                </c:pt>
              </c:numCache>
            </c:numRef>
          </c:xVal>
          <c:yVal>
            <c:numRef>
              <c:f>'Day2'!$C$6:$C$25</c:f>
              <c:numCache>
                <c:formatCode>0.000000</c:formatCode>
                <c:ptCount val="20"/>
                <c:pt idx="0">
                  <c:v>5.1800000000000001E-4</c:v>
                </c:pt>
                <c:pt idx="1">
                  <c:v>5.2529999999999999E-3</c:v>
                </c:pt>
                <c:pt idx="2">
                  <c:v>1.7310333333333334E-2</c:v>
                </c:pt>
                <c:pt idx="3">
                  <c:v>5.3031000000000009E-2</c:v>
                </c:pt>
                <c:pt idx="4">
                  <c:v>0.18212566666666669</c:v>
                </c:pt>
                <c:pt idx="5">
                  <c:v>0.50043199999999999</c:v>
                </c:pt>
                <c:pt idx="6">
                  <c:v>1.5004339999999998</c:v>
                </c:pt>
                <c:pt idx="7">
                  <c:v>4.7004599999999996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15-BD4E-BB75-F9C62CE7311F}"/>
            </c:ext>
          </c:extLst>
        </c:ser>
        <c:ser>
          <c:idx val="2"/>
          <c:order val="1"/>
          <c:tx>
            <c:v>Schwerpunkt</c:v>
          </c:tx>
          <c:spPr>
            <a:ln w="25400">
              <a:noFill/>
            </a:ln>
          </c:spPr>
          <c:marker>
            <c:symbol val="circle"/>
            <c:size val="9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'Day2'!$A$28</c:f>
              <c:numCache>
                <c:formatCode>0.0000000</c:formatCode>
                <c:ptCount val="1"/>
                <c:pt idx="0">
                  <c:v>2.9829668265368721</c:v>
                </c:pt>
              </c:numCache>
            </c:numRef>
          </c:xVal>
          <c:yVal>
            <c:numRef>
              <c:f>'Day2'!$B$28</c:f>
              <c:numCache>
                <c:formatCode>0.000</c:formatCode>
                <c:ptCount val="1"/>
                <c:pt idx="0">
                  <c:v>1.5241937063870102E-2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815-BD4E-BB75-F9C62CE7311F}"/>
            </c:ext>
          </c:extLst>
        </c:ser>
        <c:ser>
          <c:idx val="4"/>
          <c:order val="2"/>
          <c:tx>
            <c:v>Regression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'Day2'!$B$7:$B$25</c:f>
              <c:numCache>
                <c:formatCode>0.000</c:formatCode>
                <c:ptCount val="19"/>
                <c:pt idx="0">
                  <c:v>1</c:v>
                </c:pt>
                <c:pt idx="1">
                  <c:v>3.3333333333333335</c:v>
                </c:pt>
                <c:pt idx="2">
                  <c:v>10</c:v>
                </c:pt>
                <c:pt idx="3">
                  <c:v>33.333333333333336</c:v>
                </c:pt>
                <c:pt idx="4">
                  <c:v>100</c:v>
                </c:pt>
                <c:pt idx="5">
                  <c:v>333.33333333333331</c:v>
                </c:pt>
                <c:pt idx="6">
                  <c:v>1000</c:v>
                </c:pt>
              </c:numCache>
            </c:numRef>
          </c:xVal>
          <c:yVal>
            <c:numRef>
              <c:f>'Day2'!$E$7:$E$25</c:f>
              <c:numCache>
                <c:formatCode>0.000000</c:formatCode>
                <c:ptCount val="19"/>
                <c:pt idx="0">
                  <c:v>5.9475499870213985E-3</c:v>
                </c:pt>
                <c:pt idx="1">
                  <c:v>1.6884144028379351E-2</c:v>
                </c:pt>
                <c:pt idx="2">
                  <c:v>4.8131555575116357E-2</c:v>
                </c:pt>
                <c:pt idx="3">
                  <c:v>0.15749749598869589</c:v>
                </c:pt>
                <c:pt idx="4">
                  <c:v>0.46997161145606597</c:v>
                </c:pt>
                <c:pt idx="5">
                  <c:v>1.5636310155918611</c:v>
                </c:pt>
                <c:pt idx="6">
                  <c:v>4.688372170265561</c:v>
                </c:pt>
                <c:pt idx="7">
                  <c:v>1.2604382550108467E-3</c:v>
                </c:pt>
                <c:pt idx="8">
                  <c:v>1.2604382550108467E-3</c:v>
                </c:pt>
                <c:pt idx="9">
                  <c:v>1.2604382550108467E-3</c:v>
                </c:pt>
                <c:pt idx="10">
                  <c:v>1.2604382550108467E-3</c:v>
                </c:pt>
                <c:pt idx="11">
                  <c:v>1.2604382550108467E-3</c:v>
                </c:pt>
                <c:pt idx="12">
                  <c:v>1.2604382550108467E-3</c:v>
                </c:pt>
                <c:pt idx="13">
                  <c:v>1.2604382550108467E-3</c:v>
                </c:pt>
                <c:pt idx="14">
                  <c:v>1.2604382550108467E-3</c:v>
                </c:pt>
                <c:pt idx="15">
                  <c:v>1.2604382550108467E-3</c:v>
                </c:pt>
                <c:pt idx="16">
                  <c:v>1.2604382550108467E-3</c:v>
                </c:pt>
                <c:pt idx="17">
                  <c:v>1.2604382550108467E-3</c:v>
                </c:pt>
                <c:pt idx="18">
                  <c:v>1.2604382550108467E-3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815-BD4E-BB75-F9C62CE73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9951360"/>
        <c:axId val="1419956304"/>
      </c:scatterChart>
      <c:valAx>
        <c:axId val="1419951360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9956304"/>
        <c:crosses val="autoZero"/>
        <c:crossBetween val="midCat"/>
      </c:valAx>
      <c:valAx>
        <c:axId val="1419956304"/>
        <c:scaling>
          <c:orientation val="minMax"/>
          <c:max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9951360"/>
        <c:crosses val="autoZero"/>
        <c:crossBetween val="midCat"/>
      </c:valAx>
    </c:plotArea>
    <c:plotVisOnly val="0"/>
    <c:dispBlanksAs val="span"/>
    <c:showDLblsOverMax val="0"/>
  </c:chart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linear</a:t>
            </a:r>
            <a:r>
              <a:rPr lang="de-DE" baseline="0"/>
              <a:t> / linear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Full Range</a:t>
            </a:r>
            <a:endParaRPr lang="de-DE"/>
          </a:p>
        </c:rich>
      </c:tx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678456176598E-2"/>
          <c:y val="3.91644908616188E-2"/>
          <c:w val="0.93109978056021703"/>
          <c:h val="0.90418206862523398"/>
        </c:manualLayout>
      </c:layout>
      <c:scatterChart>
        <c:scatterStyle val="lineMarker"/>
        <c:varyColors val="0"/>
        <c:ser>
          <c:idx val="1"/>
          <c:order val="0"/>
          <c:tx>
            <c:v>Daten</c:v>
          </c:tx>
          <c:spPr>
            <a:ln w="25400">
              <a:noFill/>
            </a:ln>
          </c:spPr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xVal>
            <c:numRef>
              <c:f>'Day3'!$B$6:$B$25</c:f>
              <c:numCache>
                <c:formatCode>0.000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3.3333333333333335</c:v>
                </c:pt>
                <c:pt idx="3">
                  <c:v>10</c:v>
                </c:pt>
                <c:pt idx="4">
                  <c:v>33.333333333333336</c:v>
                </c:pt>
                <c:pt idx="5">
                  <c:v>100</c:v>
                </c:pt>
                <c:pt idx="6">
                  <c:v>333.33333333333331</c:v>
                </c:pt>
                <c:pt idx="7">
                  <c:v>1000</c:v>
                </c:pt>
              </c:numCache>
            </c:numRef>
          </c:xVal>
          <c:yVal>
            <c:numRef>
              <c:f>'Day3'!$C$6:$C$25</c:f>
              <c:numCache>
                <c:formatCode>0.000000</c:formatCode>
                <c:ptCount val="20"/>
                <c:pt idx="0">
                  <c:v>4.1099999999999996E-4</c:v>
                </c:pt>
                <c:pt idx="1">
                  <c:v>5.3879999999999996E-3</c:v>
                </c:pt>
                <c:pt idx="2">
                  <c:v>1.6685666666666668E-2</c:v>
                </c:pt>
                <c:pt idx="3">
                  <c:v>4.9021000000000002E-2</c:v>
                </c:pt>
                <c:pt idx="4">
                  <c:v>0.17053800000000002</c:v>
                </c:pt>
                <c:pt idx="5">
                  <c:v>0.51041399999999992</c:v>
                </c:pt>
                <c:pt idx="6">
                  <c:v>1.5838503333333331</c:v>
                </c:pt>
                <c:pt idx="7">
                  <c:v>5.1004340000000008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75-DC4F-984E-9FBD614D5CF5}"/>
            </c:ext>
          </c:extLst>
        </c:ser>
        <c:ser>
          <c:idx val="2"/>
          <c:order val="1"/>
          <c:tx>
            <c:v>Schwerpunkt</c:v>
          </c:tx>
          <c:spPr>
            <a:ln w="25400">
              <a:noFill/>
            </a:ln>
          </c:spPr>
          <c:marker>
            <c:symbol val="circle"/>
            <c:size val="9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'Day3'!$A$28</c:f>
              <c:numCache>
                <c:formatCode>0.0000000</c:formatCode>
                <c:ptCount val="1"/>
                <c:pt idx="0">
                  <c:v>3.0146299611769556</c:v>
                </c:pt>
              </c:numCache>
            </c:numRef>
          </c:xVal>
          <c:yVal>
            <c:numRef>
              <c:f>'Day3'!$B$28</c:f>
              <c:numCache>
                <c:formatCode>0.000</c:formatCode>
                <c:ptCount val="1"/>
                <c:pt idx="0">
                  <c:v>1.5377309466225057E-2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D75-DC4F-984E-9FBD614D5CF5}"/>
            </c:ext>
          </c:extLst>
        </c:ser>
        <c:ser>
          <c:idx val="4"/>
          <c:order val="2"/>
          <c:tx>
            <c:v>Regression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'Day3'!$B$6:$B$25</c:f>
              <c:numCache>
                <c:formatCode>0.000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3.3333333333333335</c:v>
                </c:pt>
                <c:pt idx="3">
                  <c:v>10</c:v>
                </c:pt>
                <c:pt idx="4">
                  <c:v>33.333333333333336</c:v>
                </c:pt>
                <c:pt idx="5">
                  <c:v>100</c:v>
                </c:pt>
                <c:pt idx="6">
                  <c:v>333.33333333333331</c:v>
                </c:pt>
                <c:pt idx="7">
                  <c:v>1000</c:v>
                </c:pt>
              </c:numCache>
            </c:numRef>
          </c:xVal>
          <c:yVal>
            <c:numRef>
              <c:f>'Day3'!$E$6:$E$25</c:f>
              <c:numCache>
                <c:formatCode>0.000000</c:formatCode>
                <c:ptCount val="20"/>
                <c:pt idx="0">
                  <c:v>2.574111157399913E-4</c:v>
                </c:pt>
                <c:pt idx="1">
                  <c:v>5.2729183405743237E-3</c:v>
                </c:pt>
                <c:pt idx="2">
                  <c:v>1.6975768531854438E-2</c:v>
                </c:pt>
                <c:pt idx="3">
                  <c:v>5.041248336408332E-2</c:v>
                </c:pt>
                <c:pt idx="4">
                  <c:v>0.16744098527688445</c:v>
                </c:pt>
                <c:pt idx="5">
                  <c:v>0.50180813359917331</c:v>
                </c:pt>
                <c:pt idx="6">
                  <c:v>1.6720931527271843</c:v>
                </c:pt>
                <c:pt idx="7">
                  <c:v>5.0157646359500729</c:v>
                </c:pt>
                <c:pt idx="8">
                  <c:v>2.574111157399913E-4</c:v>
                </c:pt>
                <c:pt idx="9">
                  <c:v>2.574111157399913E-4</c:v>
                </c:pt>
                <c:pt idx="10">
                  <c:v>2.574111157399913E-4</c:v>
                </c:pt>
                <c:pt idx="11">
                  <c:v>2.574111157399913E-4</c:v>
                </c:pt>
                <c:pt idx="12">
                  <c:v>2.574111157399913E-4</c:v>
                </c:pt>
                <c:pt idx="13">
                  <c:v>2.574111157399913E-4</c:v>
                </c:pt>
                <c:pt idx="14">
                  <c:v>2.574111157399913E-4</c:v>
                </c:pt>
                <c:pt idx="15">
                  <c:v>2.574111157399913E-4</c:v>
                </c:pt>
                <c:pt idx="16">
                  <c:v>2.574111157399913E-4</c:v>
                </c:pt>
                <c:pt idx="17">
                  <c:v>2.574111157399913E-4</c:v>
                </c:pt>
                <c:pt idx="18">
                  <c:v>2.574111157399913E-4</c:v>
                </c:pt>
                <c:pt idx="19">
                  <c:v>2.574111157399913E-4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D75-DC4F-984E-9FBD614D5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9951360"/>
        <c:axId val="1419956304"/>
      </c:scatterChart>
      <c:valAx>
        <c:axId val="1419951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9956304"/>
        <c:crosses val="autoZero"/>
        <c:crossBetween val="midCat"/>
      </c:valAx>
      <c:valAx>
        <c:axId val="141995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9951360"/>
        <c:crosses val="autoZero"/>
        <c:crossBetween val="midCat"/>
      </c:valAx>
    </c:plotArea>
    <c:plotVisOnly val="0"/>
    <c:dispBlanksAs val="gap"/>
    <c:showDLblsOverMax val="0"/>
  </c:chart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76200</xdr:colOff>
      <xdr:row>0</xdr:row>
      <xdr:rowOff>152400</xdr:rowOff>
    </xdr:from>
    <xdr:to>
      <xdr:col>20</xdr:col>
      <xdr:colOff>628700</xdr:colOff>
      <xdr:row>12</xdr:row>
      <xdr:rowOff>132400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BA46F16-FCE2-974E-9A0F-8EFAA9B614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76200</xdr:colOff>
      <xdr:row>13</xdr:row>
      <xdr:rowOff>0</xdr:rowOff>
    </xdr:from>
    <xdr:to>
      <xdr:col>20</xdr:col>
      <xdr:colOff>628700</xdr:colOff>
      <xdr:row>25</xdr:row>
      <xdr:rowOff>81600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7CB23497-5E3E-874F-922F-B5A3219A61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723900</xdr:colOff>
      <xdr:row>13</xdr:row>
      <xdr:rowOff>0</xdr:rowOff>
    </xdr:from>
    <xdr:to>
      <xdr:col>26</xdr:col>
      <xdr:colOff>450900</xdr:colOff>
      <xdr:row>25</xdr:row>
      <xdr:rowOff>81600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3CD3707A-ED7B-8845-9241-31D3129D4A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76200</xdr:colOff>
      <xdr:row>31</xdr:row>
      <xdr:rowOff>0</xdr:rowOff>
    </xdr:from>
    <xdr:to>
      <xdr:col>21</xdr:col>
      <xdr:colOff>368300</xdr:colOff>
      <xdr:row>39</xdr:row>
      <xdr:rowOff>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1A130C79-927D-5F41-9EB9-FA556D6F1872}"/>
            </a:ext>
          </a:extLst>
        </xdr:cNvPr>
        <xdr:cNvSpPr txBox="1"/>
      </xdr:nvSpPr>
      <xdr:spPr>
        <a:xfrm>
          <a:off x="12458700" y="6299200"/>
          <a:ext cx="5245100" cy="1625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Warnings: </a:t>
          </a:r>
        </a:p>
        <a:p>
          <a:r>
            <a:rPr lang="de-DE" sz="1100"/>
            <a:t>out of range = below 80% of lowest or above 120% of highest standard</a:t>
          </a:r>
        </a:p>
        <a:p>
          <a:r>
            <a:rPr lang="de-DE" sz="1100"/>
            <a:t>QC: outside of 85-115% of expected value</a:t>
          </a:r>
        </a:p>
      </xdr:txBody>
    </xdr:sp>
    <xdr:clientData/>
  </xdr:twoCellAnchor>
  <xdr:twoCellAnchor>
    <xdr:from>
      <xdr:col>15</xdr:col>
      <xdr:colOff>76200</xdr:colOff>
      <xdr:row>26</xdr:row>
      <xdr:rowOff>12700</xdr:rowOff>
    </xdr:from>
    <xdr:to>
      <xdr:col>21</xdr:col>
      <xdr:colOff>368300</xdr:colOff>
      <xdr:row>30</xdr:row>
      <xdr:rowOff>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7BBD6942-7B14-A848-B800-587E9364D921}"/>
            </a:ext>
          </a:extLst>
        </xdr:cNvPr>
        <xdr:cNvSpPr txBox="1"/>
      </xdr:nvSpPr>
      <xdr:spPr>
        <a:xfrm>
          <a:off x="12458700" y="5295900"/>
          <a:ext cx="5245100" cy="800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Regression parameters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/>
            <a:t>[1] </a:t>
          </a:r>
          <a:r>
            <a:rPr lang="de-DE" sz="1100">
              <a:solidFill>
                <a:schemeClr val="dk1"/>
              </a:solidFill>
              <a:latin typeface="+mn-lt"/>
              <a:ea typeface="+mn-ea"/>
              <a:cs typeface="+mn-cs"/>
            </a:rPr>
            <a:t>Green, J. R., Margerison D. in </a:t>
          </a:r>
          <a:r>
            <a:rPr lang="de-DE" sz="1100" i="1">
              <a:solidFill>
                <a:schemeClr val="dk1"/>
              </a:solidFill>
              <a:latin typeface="+mn-lt"/>
              <a:ea typeface="+mn-ea"/>
              <a:cs typeface="+mn-cs"/>
            </a:rPr>
            <a:t>Statistical treatment of experimental data</a:t>
          </a:r>
          <a:r>
            <a:rPr lang="de-DE" sz="1100" i="0">
              <a:solidFill>
                <a:schemeClr val="dk1"/>
              </a:solidFill>
              <a:latin typeface="+mn-lt"/>
              <a:ea typeface="+mn-ea"/>
              <a:cs typeface="+mn-cs"/>
            </a:rPr>
            <a:t> Vol. 2 </a:t>
          </a:r>
          <a:r>
            <a:rPr lang="de-DE" sz="1100" i="1">
              <a:solidFill>
                <a:schemeClr val="dk1"/>
              </a:solidFill>
              <a:latin typeface="+mn-lt"/>
              <a:ea typeface="+mn-ea"/>
              <a:cs typeface="+mn-cs"/>
            </a:rPr>
            <a:t>Physical sciences data</a:t>
          </a:r>
          <a:r>
            <a:rPr lang="de-DE" sz="1100" i="0">
              <a:solidFill>
                <a:schemeClr val="dk1"/>
              </a:solidFill>
              <a:latin typeface="+mn-lt"/>
              <a:ea typeface="+mn-ea"/>
              <a:cs typeface="+mn-cs"/>
            </a:rPr>
            <a:t>  Ch. 14 - The general straight line, 281-319 (Elsevier scientific publishing company, 1978).</a:t>
          </a:r>
        </a:p>
        <a:p>
          <a:endParaRPr lang="de-DE" sz="1100"/>
        </a:p>
      </xdr:txBody>
    </xdr:sp>
    <xdr:clientData/>
  </xdr:twoCellAnchor>
  <xdr:twoCellAnchor>
    <xdr:from>
      <xdr:col>20</xdr:col>
      <xdr:colOff>723900</xdr:colOff>
      <xdr:row>0</xdr:row>
      <xdr:rowOff>152400</xdr:rowOff>
    </xdr:from>
    <xdr:to>
      <xdr:col>26</xdr:col>
      <xdr:colOff>450900</xdr:colOff>
      <xdr:row>12</xdr:row>
      <xdr:rowOff>132400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5CA8C919-96B7-6B47-9D2E-7F78E44D44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76200</xdr:colOff>
      <xdr:row>0</xdr:row>
      <xdr:rowOff>152400</xdr:rowOff>
    </xdr:from>
    <xdr:to>
      <xdr:col>20</xdr:col>
      <xdr:colOff>628700</xdr:colOff>
      <xdr:row>12</xdr:row>
      <xdr:rowOff>132400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5A5A0E2-330D-C140-BA91-996FFD65F6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76200</xdr:colOff>
      <xdr:row>13</xdr:row>
      <xdr:rowOff>0</xdr:rowOff>
    </xdr:from>
    <xdr:to>
      <xdr:col>20</xdr:col>
      <xdr:colOff>628700</xdr:colOff>
      <xdr:row>25</xdr:row>
      <xdr:rowOff>81600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1F9254E5-0B09-BC41-89C7-1E2CA2B216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723900</xdr:colOff>
      <xdr:row>13</xdr:row>
      <xdr:rowOff>0</xdr:rowOff>
    </xdr:from>
    <xdr:to>
      <xdr:col>26</xdr:col>
      <xdr:colOff>450900</xdr:colOff>
      <xdr:row>25</xdr:row>
      <xdr:rowOff>81600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126BC3B8-898A-114D-82B2-E43AFC5C90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76200</xdr:colOff>
      <xdr:row>31</xdr:row>
      <xdr:rowOff>0</xdr:rowOff>
    </xdr:from>
    <xdr:to>
      <xdr:col>21</xdr:col>
      <xdr:colOff>368300</xdr:colOff>
      <xdr:row>39</xdr:row>
      <xdr:rowOff>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1D36AF8C-9D78-CA45-B228-E0462909DB2E}"/>
            </a:ext>
          </a:extLst>
        </xdr:cNvPr>
        <xdr:cNvSpPr txBox="1"/>
      </xdr:nvSpPr>
      <xdr:spPr>
        <a:xfrm>
          <a:off x="7848600" y="6400800"/>
          <a:ext cx="5245100" cy="1625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Warnings: </a:t>
          </a:r>
        </a:p>
        <a:p>
          <a:r>
            <a:rPr lang="de-DE" sz="1100"/>
            <a:t>out of range = below 80% of lowest or above 120% of highest standard</a:t>
          </a:r>
        </a:p>
        <a:p>
          <a:r>
            <a:rPr lang="de-DE" sz="1100"/>
            <a:t>QC: outside of 85-115% of expected value</a:t>
          </a:r>
        </a:p>
      </xdr:txBody>
    </xdr:sp>
    <xdr:clientData/>
  </xdr:twoCellAnchor>
  <xdr:twoCellAnchor>
    <xdr:from>
      <xdr:col>15</xdr:col>
      <xdr:colOff>76200</xdr:colOff>
      <xdr:row>26</xdr:row>
      <xdr:rowOff>12700</xdr:rowOff>
    </xdr:from>
    <xdr:to>
      <xdr:col>21</xdr:col>
      <xdr:colOff>368300</xdr:colOff>
      <xdr:row>30</xdr:row>
      <xdr:rowOff>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1E9D4973-1225-AF4F-9DB4-890405604FF6}"/>
            </a:ext>
          </a:extLst>
        </xdr:cNvPr>
        <xdr:cNvSpPr txBox="1"/>
      </xdr:nvSpPr>
      <xdr:spPr>
        <a:xfrm>
          <a:off x="7848600" y="5397500"/>
          <a:ext cx="5245100" cy="800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Regression parameters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/>
            <a:t>[1] </a:t>
          </a:r>
          <a:r>
            <a:rPr lang="de-DE" sz="1100">
              <a:solidFill>
                <a:schemeClr val="dk1"/>
              </a:solidFill>
              <a:latin typeface="+mn-lt"/>
              <a:ea typeface="+mn-ea"/>
              <a:cs typeface="+mn-cs"/>
            </a:rPr>
            <a:t>Green, J. R., Margerison D. in </a:t>
          </a:r>
          <a:r>
            <a:rPr lang="de-DE" sz="1100" i="1">
              <a:solidFill>
                <a:schemeClr val="dk1"/>
              </a:solidFill>
              <a:latin typeface="+mn-lt"/>
              <a:ea typeface="+mn-ea"/>
              <a:cs typeface="+mn-cs"/>
            </a:rPr>
            <a:t>Statistical treatment of experimental data</a:t>
          </a:r>
          <a:r>
            <a:rPr lang="de-DE" sz="1100" i="0">
              <a:solidFill>
                <a:schemeClr val="dk1"/>
              </a:solidFill>
              <a:latin typeface="+mn-lt"/>
              <a:ea typeface="+mn-ea"/>
              <a:cs typeface="+mn-cs"/>
            </a:rPr>
            <a:t> Vol. 2 </a:t>
          </a:r>
          <a:r>
            <a:rPr lang="de-DE" sz="1100" i="1">
              <a:solidFill>
                <a:schemeClr val="dk1"/>
              </a:solidFill>
              <a:latin typeface="+mn-lt"/>
              <a:ea typeface="+mn-ea"/>
              <a:cs typeface="+mn-cs"/>
            </a:rPr>
            <a:t>Physical sciences data</a:t>
          </a:r>
          <a:r>
            <a:rPr lang="de-DE" sz="1100" i="0">
              <a:solidFill>
                <a:schemeClr val="dk1"/>
              </a:solidFill>
              <a:latin typeface="+mn-lt"/>
              <a:ea typeface="+mn-ea"/>
              <a:cs typeface="+mn-cs"/>
            </a:rPr>
            <a:t>  Ch. 14 - The general straight line, 281-319 (Elsevier scientific publishing company, 1978).</a:t>
          </a:r>
        </a:p>
        <a:p>
          <a:endParaRPr lang="de-DE" sz="1100"/>
        </a:p>
      </xdr:txBody>
    </xdr:sp>
    <xdr:clientData/>
  </xdr:twoCellAnchor>
  <xdr:twoCellAnchor>
    <xdr:from>
      <xdr:col>20</xdr:col>
      <xdr:colOff>723900</xdr:colOff>
      <xdr:row>0</xdr:row>
      <xdr:rowOff>152400</xdr:rowOff>
    </xdr:from>
    <xdr:to>
      <xdr:col>26</xdr:col>
      <xdr:colOff>450900</xdr:colOff>
      <xdr:row>12</xdr:row>
      <xdr:rowOff>132400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D37E353B-BC2F-3D48-9818-754C959398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76200</xdr:colOff>
      <xdr:row>0</xdr:row>
      <xdr:rowOff>152400</xdr:rowOff>
    </xdr:from>
    <xdr:to>
      <xdr:col>20</xdr:col>
      <xdr:colOff>628700</xdr:colOff>
      <xdr:row>12</xdr:row>
      <xdr:rowOff>132400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916CE6F-FC75-A348-9668-2C054837DE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76200</xdr:colOff>
      <xdr:row>13</xdr:row>
      <xdr:rowOff>0</xdr:rowOff>
    </xdr:from>
    <xdr:to>
      <xdr:col>20</xdr:col>
      <xdr:colOff>628700</xdr:colOff>
      <xdr:row>25</xdr:row>
      <xdr:rowOff>81600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63AC8D61-CACB-1C4B-9658-060D058C9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723900</xdr:colOff>
      <xdr:row>13</xdr:row>
      <xdr:rowOff>0</xdr:rowOff>
    </xdr:from>
    <xdr:to>
      <xdr:col>26</xdr:col>
      <xdr:colOff>450900</xdr:colOff>
      <xdr:row>25</xdr:row>
      <xdr:rowOff>81600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CF264817-0542-AA4D-8401-5D62B184A1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76200</xdr:colOff>
      <xdr:row>31</xdr:row>
      <xdr:rowOff>0</xdr:rowOff>
    </xdr:from>
    <xdr:to>
      <xdr:col>21</xdr:col>
      <xdr:colOff>368300</xdr:colOff>
      <xdr:row>39</xdr:row>
      <xdr:rowOff>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1DAD7C72-1EB4-7D4E-B015-7EDD9CF837D6}"/>
            </a:ext>
          </a:extLst>
        </xdr:cNvPr>
        <xdr:cNvSpPr txBox="1"/>
      </xdr:nvSpPr>
      <xdr:spPr>
        <a:xfrm>
          <a:off x="7848600" y="6400800"/>
          <a:ext cx="5245100" cy="1625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Warnings: </a:t>
          </a:r>
        </a:p>
        <a:p>
          <a:r>
            <a:rPr lang="de-DE" sz="1100"/>
            <a:t>out of range = below 80% of lowest or above 120% of highest standard</a:t>
          </a:r>
        </a:p>
        <a:p>
          <a:r>
            <a:rPr lang="de-DE" sz="1100"/>
            <a:t>QC: outside of 85-115% of expected value</a:t>
          </a:r>
        </a:p>
      </xdr:txBody>
    </xdr:sp>
    <xdr:clientData/>
  </xdr:twoCellAnchor>
  <xdr:twoCellAnchor>
    <xdr:from>
      <xdr:col>15</xdr:col>
      <xdr:colOff>76200</xdr:colOff>
      <xdr:row>26</xdr:row>
      <xdr:rowOff>12700</xdr:rowOff>
    </xdr:from>
    <xdr:to>
      <xdr:col>21</xdr:col>
      <xdr:colOff>368300</xdr:colOff>
      <xdr:row>30</xdr:row>
      <xdr:rowOff>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A4CFEE8-4AAD-0143-A5D3-3725D4D4615C}"/>
            </a:ext>
          </a:extLst>
        </xdr:cNvPr>
        <xdr:cNvSpPr txBox="1"/>
      </xdr:nvSpPr>
      <xdr:spPr>
        <a:xfrm>
          <a:off x="7848600" y="5397500"/>
          <a:ext cx="5245100" cy="800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Regression parameters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/>
            <a:t>[1] </a:t>
          </a:r>
          <a:r>
            <a:rPr lang="de-DE" sz="1100">
              <a:solidFill>
                <a:schemeClr val="dk1"/>
              </a:solidFill>
              <a:latin typeface="+mn-lt"/>
              <a:ea typeface="+mn-ea"/>
              <a:cs typeface="+mn-cs"/>
            </a:rPr>
            <a:t>Green, J. R., Margerison D. in </a:t>
          </a:r>
          <a:r>
            <a:rPr lang="de-DE" sz="1100" i="1">
              <a:solidFill>
                <a:schemeClr val="dk1"/>
              </a:solidFill>
              <a:latin typeface="+mn-lt"/>
              <a:ea typeface="+mn-ea"/>
              <a:cs typeface="+mn-cs"/>
            </a:rPr>
            <a:t>Statistical treatment of experimental data</a:t>
          </a:r>
          <a:r>
            <a:rPr lang="de-DE" sz="1100" i="0">
              <a:solidFill>
                <a:schemeClr val="dk1"/>
              </a:solidFill>
              <a:latin typeface="+mn-lt"/>
              <a:ea typeface="+mn-ea"/>
              <a:cs typeface="+mn-cs"/>
            </a:rPr>
            <a:t> Vol. 2 </a:t>
          </a:r>
          <a:r>
            <a:rPr lang="de-DE" sz="1100" i="1">
              <a:solidFill>
                <a:schemeClr val="dk1"/>
              </a:solidFill>
              <a:latin typeface="+mn-lt"/>
              <a:ea typeface="+mn-ea"/>
              <a:cs typeface="+mn-cs"/>
            </a:rPr>
            <a:t>Physical sciences data</a:t>
          </a:r>
          <a:r>
            <a:rPr lang="de-DE" sz="1100" i="0">
              <a:solidFill>
                <a:schemeClr val="dk1"/>
              </a:solidFill>
              <a:latin typeface="+mn-lt"/>
              <a:ea typeface="+mn-ea"/>
              <a:cs typeface="+mn-cs"/>
            </a:rPr>
            <a:t>  Ch. 14 - The general straight line, 281-319 (Elsevier scientific publishing company, 1978).</a:t>
          </a:r>
        </a:p>
        <a:p>
          <a:endParaRPr lang="de-DE" sz="1100"/>
        </a:p>
      </xdr:txBody>
    </xdr:sp>
    <xdr:clientData/>
  </xdr:twoCellAnchor>
  <xdr:twoCellAnchor>
    <xdr:from>
      <xdr:col>20</xdr:col>
      <xdr:colOff>723900</xdr:colOff>
      <xdr:row>0</xdr:row>
      <xdr:rowOff>152400</xdr:rowOff>
    </xdr:from>
    <xdr:to>
      <xdr:col>26</xdr:col>
      <xdr:colOff>450900</xdr:colOff>
      <xdr:row>12</xdr:row>
      <xdr:rowOff>132400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E16E64DC-4D68-2D47-864C-D00EFD7BFD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2"/>
  <sheetViews>
    <sheetView workbookViewId="0">
      <selection activeCell="L7" sqref="L7"/>
    </sheetView>
  </sheetViews>
  <sheetFormatPr baseColWidth="10" defaultRowHeight="16" x14ac:dyDescent="0.2"/>
  <cols>
    <col min="1" max="1" width="6" style="2" customWidth="1"/>
    <col min="2" max="2" width="10.83203125" style="3"/>
    <col min="3" max="3" width="10.83203125" style="4"/>
    <col min="4" max="4" width="10.83203125" style="5"/>
  </cols>
  <sheetData>
    <row r="1" spans="1:4" ht="26" x14ac:dyDescent="0.2">
      <c r="A1" s="19" t="s">
        <v>29</v>
      </c>
      <c r="B1" s="19"/>
      <c r="C1" s="19"/>
      <c r="D1" s="19"/>
    </row>
    <row r="2" spans="1:4" s="12" customFormat="1" x14ac:dyDescent="0.2">
      <c r="A2" s="143" t="s">
        <v>0</v>
      </c>
      <c r="B2" s="12" t="s">
        <v>1</v>
      </c>
      <c r="C2" s="13" t="s">
        <v>2</v>
      </c>
      <c r="D2" s="144" t="s">
        <v>3</v>
      </c>
    </row>
    <row r="3" spans="1:4" x14ac:dyDescent="0.2">
      <c r="A3" s="94">
        <v>1</v>
      </c>
      <c r="B3" t="s">
        <v>84</v>
      </c>
      <c r="C3" s="11">
        <v>0</v>
      </c>
      <c r="D3" s="95">
        <v>5.5900000000000004E-4</v>
      </c>
    </row>
    <row r="4" spans="1:4" x14ac:dyDescent="0.2">
      <c r="A4" s="94">
        <v>1</v>
      </c>
      <c r="B4" t="s">
        <v>85</v>
      </c>
      <c r="C4" s="11">
        <v>1</v>
      </c>
      <c r="D4" s="95">
        <v>5.0099999999999997E-3</v>
      </c>
    </row>
    <row r="5" spans="1:4" x14ac:dyDescent="0.2">
      <c r="A5" s="94">
        <v>1</v>
      </c>
      <c r="B5" t="s">
        <v>86</v>
      </c>
      <c r="C5" s="11">
        <v>3.3333333333333335</v>
      </c>
      <c r="D5" s="95">
        <v>1.8603666666666668E-2</v>
      </c>
    </row>
    <row r="6" spans="1:4" x14ac:dyDescent="0.2">
      <c r="A6" s="94">
        <v>1</v>
      </c>
      <c r="B6" t="s">
        <v>87</v>
      </c>
      <c r="C6" s="11">
        <v>10</v>
      </c>
      <c r="D6" s="95">
        <v>5.1498000000000002E-2</v>
      </c>
    </row>
    <row r="7" spans="1:4" x14ac:dyDescent="0.2">
      <c r="A7" s="94">
        <v>1</v>
      </c>
      <c r="B7" t="s">
        <v>88</v>
      </c>
      <c r="C7" s="11">
        <v>33.333333333333336</v>
      </c>
      <c r="D7" s="95">
        <v>0.16374733333333336</v>
      </c>
    </row>
    <row r="8" spans="1:4" x14ac:dyDescent="0.2">
      <c r="A8" s="94">
        <v>1</v>
      </c>
      <c r="B8" t="s">
        <v>89</v>
      </c>
      <c r="C8" s="11">
        <v>100</v>
      </c>
      <c r="D8" s="95">
        <v>0.5304319999999999</v>
      </c>
    </row>
    <row r="9" spans="1:4" x14ac:dyDescent="0.2">
      <c r="A9" s="94">
        <v>1</v>
      </c>
      <c r="B9" t="s">
        <v>90</v>
      </c>
      <c r="C9" s="11">
        <v>333.33333333333331</v>
      </c>
      <c r="D9" s="95">
        <v>1.7337473333333333</v>
      </c>
    </row>
    <row r="10" spans="1:4" x14ac:dyDescent="0.2">
      <c r="A10" s="94">
        <v>1</v>
      </c>
      <c r="B10" t="s">
        <v>91</v>
      </c>
      <c r="C10" s="11">
        <v>1000</v>
      </c>
      <c r="D10" s="95">
        <v>4.700494</v>
      </c>
    </row>
    <row r="11" spans="1:4" x14ac:dyDescent="0.2">
      <c r="A11" s="94">
        <v>1</v>
      </c>
      <c r="B11" t="s">
        <v>92</v>
      </c>
      <c r="C11" s="11">
        <v>1</v>
      </c>
      <c r="D11" s="95">
        <v>5.3729999999999993E-3</v>
      </c>
    </row>
    <row r="12" spans="1:4" x14ac:dyDescent="0.2">
      <c r="A12" s="94">
        <v>1</v>
      </c>
      <c r="B12" t="s">
        <v>93</v>
      </c>
      <c r="C12" s="11">
        <v>1</v>
      </c>
      <c r="D12" s="95">
        <v>5.4510000000000001E-3</v>
      </c>
    </row>
    <row r="13" spans="1:4" x14ac:dyDescent="0.2">
      <c r="A13" s="94">
        <v>1</v>
      </c>
      <c r="B13" t="s">
        <v>94</v>
      </c>
      <c r="C13" s="11">
        <v>1</v>
      </c>
      <c r="D13" s="95">
        <v>5.1570000000000001E-3</v>
      </c>
    </row>
    <row r="14" spans="1:4" x14ac:dyDescent="0.2">
      <c r="A14" s="94">
        <v>1</v>
      </c>
      <c r="B14" t="s">
        <v>95</v>
      </c>
      <c r="C14" s="11">
        <v>1</v>
      </c>
      <c r="D14" s="95">
        <v>5.5849999999999997E-3</v>
      </c>
    </row>
    <row r="15" spans="1:4" x14ac:dyDescent="0.2">
      <c r="A15" s="94">
        <v>1</v>
      </c>
      <c r="B15" t="s">
        <v>96</v>
      </c>
      <c r="C15" s="11">
        <v>1</v>
      </c>
      <c r="D15" s="95">
        <v>6.0080000000000003E-3</v>
      </c>
    </row>
    <row r="16" spans="1:4" x14ac:dyDescent="0.2">
      <c r="A16" s="94">
        <v>1</v>
      </c>
      <c r="B16" t="s">
        <v>97</v>
      </c>
      <c r="C16" s="11">
        <v>3.3333333333333335</v>
      </c>
      <c r="D16" s="95">
        <v>2.2504000000000004</v>
      </c>
    </row>
    <row r="17" spans="1:4" x14ac:dyDescent="0.2">
      <c r="A17" s="94">
        <v>1</v>
      </c>
      <c r="B17" t="s">
        <v>98</v>
      </c>
      <c r="C17" s="11">
        <v>3.3333333333333335</v>
      </c>
      <c r="D17" s="95">
        <v>2.7004300000000003</v>
      </c>
    </row>
    <row r="18" spans="1:4" x14ac:dyDescent="0.2">
      <c r="A18" s="94">
        <v>1</v>
      </c>
      <c r="B18" t="s">
        <v>99</v>
      </c>
      <c r="C18" s="11">
        <v>3.3333333333333335</v>
      </c>
      <c r="D18" s="95">
        <v>2.2754410000000003</v>
      </c>
    </row>
    <row r="19" spans="1:4" x14ac:dyDescent="0.2">
      <c r="A19" s="94">
        <v>1</v>
      </c>
      <c r="B19" t="s">
        <v>100</v>
      </c>
      <c r="C19" s="11">
        <v>3.3333333333333335</v>
      </c>
      <c r="D19" s="95">
        <v>2.3254870000000003</v>
      </c>
    </row>
    <row r="20" spans="1:4" x14ac:dyDescent="0.2">
      <c r="A20" s="94">
        <v>1</v>
      </c>
      <c r="B20" t="s">
        <v>101</v>
      </c>
      <c r="C20" s="11">
        <v>3.3333333333333335</v>
      </c>
      <c r="D20" s="95">
        <v>2.6755610000000001</v>
      </c>
    </row>
    <row r="21" spans="1:4" x14ac:dyDescent="0.2">
      <c r="A21" s="94">
        <v>1</v>
      </c>
      <c r="B21" t="s">
        <v>102</v>
      </c>
      <c r="C21" s="11">
        <v>500</v>
      </c>
      <c r="D21" s="95">
        <v>1.8476000000000003E-2</v>
      </c>
    </row>
    <row r="22" spans="1:4" x14ac:dyDescent="0.2">
      <c r="A22" s="94">
        <v>1</v>
      </c>
      <c r="B22" t="s">
        <v>103</v>
      </c>
      <c r="C22" s="11">
        <v>500</v>
      </c>
      <c r="D22" s="95">
        <v>1.6448000000000001E-2</v>
      </c>
    </row>
    <row r="23" spans="1:4" x14ac:dyDescent="0.2">
      <c r="A23" s="94">
        <v>1</v>
      </c>
      <c r="B23" t="s">
        <v>104</v>
      </c>
      <c r="C23" s="11">
        <v>500</v>
      </c>
      <c r="D23" s="95">
        <v>1.8454000000000005E-2</v>
      </c>
    </row>
    <row r="24" spans="1:4" x14ac:dyDescent="0.2">
      <c r="A24" s="94">
        <v>1</v>
      </c>
      <c r="B24" t="s">
        <v>105</v>
      </c>
      <c r="C24" s="11">
        <v>500</v>
      </c>
      <c r="D24" s="95">
        <v>1.8280333333333336E-2</v>
      </c>
    </row>
    <row r="25" spans="1:4" x14ac:dyDescent="0.2">
      <c r="A25" s="94">
        <v>1</v>
      </c>
      <c r="B25" t="s">
        <v>106</v>
      </c>
      <c r="C25" s="11">
        <v>500</v>
      </c>
      <c r="D25" s="95">
        <v>1.8021000000000002E-2</v>
      </c>
    </row>
    <row r="26" spans="1:4" x14ac:dyDescent="0.2">
      <c r="A26" s="94">
        <v>1</v>
      </c>
      <c r="B26" t="s">
        <v>107</v>
      </c>
      <c r="C26" s="11">
        <v>900</v>
      </c>
      <c r="D26" s="95">
        <v>4.3204979999999997</v>
      </c>
    </row>
    <row r="27" spans="1:4" x14ac:dyDescent="0.2">
      <c r="A27" s="94">
        <v>1</v>
      </c>
      <c r="B27" t="s">
        <v>108</v>
      </c>
      <c r="C27" s="11">
        <v>900</v>
      </c>
      <c r="D27" s="95">
        <v>4.9055250000000008</v>
      </c>
    </row>
    <row r="28" spans="1:4" x14ac:dyDescent="0.2">
      <c r="A28" s="94">
        <v>1</v>
      </c>
      <c r="B28" t="s">
        <v>109</v>
      </c>
      <c r="C28" s="11">
        <v>900</v>
      </c>
      <c r="D28" s="95">
        <v>4.7255250000000002</v>
      </c>
    </row>
    <row r="29" spans="1:4" x14ac:dyDescent="0.2">
      <c r="A29" s="94">
        <v>1</v>
      </c>
      <c r="B29" t="s">
        <v>110</v>
      </c>
      <c r="C29" s="11">
        <v>900</v>
      </c>
      <c r="D29" s="95">
        <v>4.7255210000000005</v>
      </c>
    </row>
    <row r="30" spans="1:4" x14ac:dyDescent="0.2">
      <c r="A30" s="94">
        <v>1</v>
      </c>
      <c r="B30" t="s">
        <v>111</v>
      </c>
      <c r="C30" s="11">
        <v>900</v>
      </c>
      <c r="D30" s="95">
        <v>4.9504900000000012</v>
      </c>
    </row>
    <row r="31" spans="1:4" x14ac:dyDescent="0.2">
      <c r="A31" s="94"/>
      <c r="B31"/>
      <c r="C31" s="11"/>
      <c r="D31" s="95"/>
    </row>
    <row r="32" spans="1:4" x14ac:dyDescent="0.2">
      <c r="A32" s="94">
        <v>2</v>
      </c>
      <c r="B32" t="s">
        <v>112</v>
      </c>
      <c r="C32" s="11">
        <v>0</v>
      </c>
      <c r="D32" s="95">
        <v>5.1800000000000001E-4</v>
      </c>
    </row>
    <row r="33" spans="1:4" x14ac:dyDescent="0.2">
      <c r="A33" s="94">
        <v>2</v>
      </c>
      <c r="B33" t="s">
        <v>113</v>
      </c>
      <c r="C33" s="11">
        <v>1</v>
      </c>
      <c r="D33" s="95">
        <v>5.2529999999999999E-3</v>
      </c>
    </row>
    <row r="34" spans="1:4" x14ac:dyDescent="0.2">
      <c r="A34" s="94">
        <v>2</v>
      </c>
      <c r="B34" t="s">
        <v>114</v>
      </c>
      <c r="C34" s="11">
        <v>3.3333333333333335</v>
      </c>
      <c r="D34" s="95">
        <v>1.7310333333333334E-2</v>
      </c>
    </row>
    <row r="35" spans="1:4" x14ac:dyDescent="0.2">
      <c r="A35" s="94">
        <v>2</v>
      </c>
      <c r="B35" t="s">
        <v>115</v>
      </c>
      <c r="C35" s="11">
        <v>10</v>
      </c>
      <c r="D35" s="95">
        <v>5.3031000000000009E-2</v>
      </c>
    </row>
    <row r="36" spans="1:4" x14ac:dyDescent="0.2">
      <c r="A36" s="94">
        <v>2</v>
      </c>
      <c r="B36" t="s">
        <v>116</v>
      </c>
      <c r="C36" s="11">
        <v>33.333333333333336</v>
      </c>
      <c r="D36" s="95">
        <v>0.18212566666666669</v>
      </c>
    </row>
    <row r="37" spans="1:4" x14ac:dyDescent="0.2">
      <c r="A37" s="94">
        <v>2</v>
      </c>
      <c r="B37" t="s">
        <v>117</v>
      </c>
      <c r="C37" s="11">
        <v>100</v>
      </c>
      <c r="D37" s="95">
        <v>0.50043199999999999</v>
      </c>
    </row>
    <row r="38" spans="1:4" x14ac:dyDescent="0.2">
      <c r="A38" s="94">
        <v>2</v>
      </c>
      <c r="B38" t="s">
        <v>118</v>
      </c>
      <c r="C38" s="11">
        <v>333.33333333333331</v>
      </c>
      <c r="D38" s="95">
        <v>1.5004339999999998</v>
      </c>
    </row>
    <row r="39" spans="1:4" x14ac:dyDescent="0.2">
      <c r="A39" s="94">
        <v>2</v>
      </c>
      <c r="B39" t="s">
        <v>119</v>
      </c>
      <c r="C39" s="11">
        <v>1000</v>
      </c>
      <c r="D39" s="95">
        <v>4.7004599999999996</v>
      </c>
    </row>
    <row r="40" spans="1:4" x14ac:dyDescent="0.2">
      <c r="A40" s="94">
        <v>2</v>
      </c>
      <c r="B40" t="s">
        <v>120</v>
      </c>
      <c r="C40" s="11">
        <v>1</v>
      </c>
      <c r="D40" s="95">
        <v>5.7020000000000005E-3</v>
      </c>
    </row>
    <row r="41" spans="1:4" x14ac:dyDescent="0.2">
      <c r="A41" s="94">
        <v>2</v>
      </c>
      <c r="B41" t="s">
        <v>121</v>
      </c>
      <c r="C41" s="11">
        <v>1</v>
      </c>
      <c r="D41" s="95">
        <v>5.0819999999999997E-3</v>
      </c>
    </row>
    <row r="42" spans="1:4" x14ac:dyDescent="0.2">
      <c r="A42" s="94">
        <v>2</v>
      </c>
      <c r="B42" t="s">
        <v>122</v>
      </c>
      <c r="C42" s="11">
        <v>1</v>
      </c>
      <c r="D42" s="95">
        <v>5.4120000000000001E-3</v>
      </c>
    </row>
    <row r="43" spans="1:4" x14ac:dyDescent="0.2">
      <c r="A43" s="94">
        <v>2</v>
      </c>
      <c r="B43" t="s">
        <v>123</v>
      </c>
      <c r="C43" s="11">
        <v>1</v>
      </c>
      <c r="D43" s="95">
        <v>6.0299999999999998E-3</v>
      </c>
    </row>
    <row r="44" spans="1:4" x14ac:dyDescent="0.2">
      <c r="A44" s="94">
        <v>2</v>
      </c>
      <c r="B44" t="s">
        <v>124</v>
      </c>
      <c r="C44" s="11">
        <v>1</v>
      </c>
      <c r="D44" s="95">
        <v>5.5190000000000005E-3</v>
      </c>
    </row>
    <row r="45" spans="1:4" x14ac:dyDescent="0.2">
      <c r="A45" s="94">
        <v>2</v>
      </c>
      <c r="B45" t="s">
        <v>125</v>
      </c>
      <c r="C45" s="11">
        <v>3.3333333333333335</v>
      </c>
      <c r="D45" s="95">
        <v>2.4754650000000002</v>
      </c>
    </row>
    <row r="46" spans="1:4" x14ac:dyDescent="0.2">
      <c r="A46" s="94">
        <v>2</v>
      </c>
      <c r="B46" t="s">
        <v>126</v>
      </c>
      <c r="C46" s="11">
        <v>3.3333333333333335</v>
      </c>
      <c r="D46" s="95">
        <v>2.3753850000000001</v>
      </c>
    </row>
    <row r="47" spans="1:4" x14ac:dyDescent="0.2">
      <c r="A47" s="94">
        <v>2</v>
      </c>
      <c r="B47" t="s">
        <v>127</v>
      </c>
      <c r="C47" s="11">
        <v>3.3333333333333335</v>
      </c>
      <c r="D47" s="95">
        <v>2.7504400000000002</v>
      </c>
    </row>
    <row r="48" spans="1:4" x14ac:dyDescent="0.2">
      <c r="A48" s="94">
        <v>2</v>
      </c>
      <c r="B48" t="s">
        <v>128</v>
      </c>
      <c r="C48" s="11">
        <v>3.3333333333333335</v>
      </c>
      <c r="D48" s="95">
        <v>2.600444</v>
      </c>
    </row>
    <row r="49" spans="1:4" x14ac:dyDescent="0.2">
      <c r="A49" s="94">
        <v>2</v>
      </c>
      <c r="B49" t="s">
        <v>129</v>
      </c>
      <c r="C49" s="11">
        <v>3.3333333333333335</v>
      </c>
      <c r="D49" s="95">
        <v>2.4254549999999999</v>
      </c>
    </row>
    <row r="50" spans="1:4" x14ac:dyDescent="0.2">
      <c r="A50" s="94">
        <v>2</v>
      </c>
      <c r="B50" t="s">
        <v>130</v>
      </c>
      <c r="C50" s="11">
        <v>500</v>
      </c>
      <c r="D50" s="95">
        <v>1.7538000000000002E-2</v>
      </c>
    </row>
    <row r="51" spans="1:4" x14ac:dyDescent="0.2">
      <c r="A51" s="94">
        <v>2</v>
      </c>
      <c r="B51" t="s">
        <v>131</v>
      </c>
      <c r="C51" s="11">
        <v>500</v>
      </c>
      <c r="D51" s="95">
        <v>1.866166666666667E-2</v>
      </c>
    </row>
    <row r="52" spans="1:4" x14ac:dyDescent="0.2">
      <c r="A52" s="94">
        <v>2</v>
      </c>
      <c r="B52" t="s">
        <v>132</v>
      </c>
      <c r="C52" s="11">
        <v>500</v>
      </c>
      <c r="D52" s="95">
        <v>1.5673666666666669E-2</v>
      </c>
    </row>
    <row r="53" spans="1:4" x14ac:dyDescent="0.2">
      <c r="A53" s="94">
        <v>2</v>
      </c>
      <c r="B53" t="s">
        <v>133</v>
      </c>
      <c r="C53" s="11">
        <v>500</v>
      </c>
      <c r="D53" s="95">
        <v>1.5959000000000001E-2</v>
      </c>
    </row>
    <row r="54" spans="1:4" x14ac:dyDescent="0.2">
      <c r="A54" s="94">
        <v>2</v>
      </c>
      <c r="B54" t="s">
        <v>134</v>
      </c>
      <c r="C54" s="11">
        <v>500</v>
      </c>
      <c r="D54" s="95">
        <v>1.7188666666666668E-2</v>
      </c>
    </row>
    <row r="55" spans="1:4" x14ac:dyDescent="0.2">
      <c r="A55" s="94">
        <v>2</v>
      </c>
      <c r="B55" t="s">
        <v>135</v>
      </c>
      <c r="C55" s="11">
        <v>900</v>
      </c>
      <c r="D55" s="95">
        <v>4.1855170000000008</v>
      </c>
    </row>
    <row r="56" spans="1:4" x14ac:dyDescent="0.2">
      <c r="A56" s="94">
        <v>2</v>
      </c>
      <c r="B56" t="s">
        <v>136</v>
      </c>
      <c r="C56" s="11">
        <v>900</v>
      </c>
      <c r="D56" s="95">
        <v>4.0504959999999999</v>
      </c>
    </row>
    <row r="57" spans="1:4" x14ac:dyDescent="0.2">
      <c r="A57" s="94">
        <v>2</v>
      </c>
      <c r="B57" t="s">
        <v>137</v>
      </c>
      <c r="C57" s="11">
        <v>900</v>
      </c>
      <c r="D57" s="95">
        <v>4.7705140000000004</v>
      </c>
    </row>
    <row r="58" spans="1:4" x14ac:dyDescent="0.2">
      <c r="A58" s="94">
        <v>2</v>
      </c>
      <c r="B58" t="s">
        <v>138</v>
      </c>
      <c r="C58" s="11">
        <v>900</v>
      </c>
      <c r="D58" s="95">
        <v>4.5905139999999998</v>
      </c>
    </row>
    <row r="59" spans="1:4" x14ac:dyDescent="0.2">
      <c r="A59" s="94">
        <v>2</v>
      </c>
      <c r="B59" t="s">
        <v>139</v>
      </c>
      <c r="C59" s="11">
        <v>900</v>
      </c>
      <c r="D59" s="95">
        <v>4.6354450000000007</v>
      </c>
    </row>
    <row r="60" spans="1:4" x14ac:dyDescent="0.2">
      <c r="A60" s="94"/>
      <c r="B60"/>
      <c r="C60" s="11"/>
      <c r="D60" s="95"/>
    </row>
    <row r="61" spans="1:4" x14ac:dyDescent="0.2">
      <c r="A61" s="94">
        <v>3</v>
      </c>
      <c r="B61" t="s">
        <v>140</v>
      </c>
      <c r="C61" s="11">
        <v>0</v>
      </c>
      <c r="D61" s="95">
        <v>4.1099999999999996E-4</v>
      </c>
    </row>
    <row r="62" spans="1:4" x14ac:dyDescent="0.2">
      <c r="A62" s="94">
        <v>3</v>
      </c>
      <c r="B62" t="s">
        <v>141</v>
      </c>
      <c r="C62" s="11">
        <v>1</v>
      </c>
      <c r="D62" s="95">
        <v>5.3879999999999996E-3</v>
      </c>
    </row>
    <row r="63" spans="1:4" x14ac:dyDescent="0.2">
      <c r="A63" s="94">
        <v>3</v>
      </c>
      <c r="B63" t="s">
        <v>142</v>
      </c>
      <c r="C63" s="11">
        <v>3.3333333333333335</v>
      </c>
      <c r="D63" s="95">
        <v>1.6685666666666668E-2</v>
      </c>
    </row>
    <row r="64" spans="1:4" x14ac:dyDescent="0.2">
      <c r="A64" s="94">
        <v>3</v>
      </c>
      <c r="B64" t="s">
        <v>143</v>
      </c>
      <c r="C64" s="11">
        <v>10</v>
      </c>
      <c r="D64" s="95">
        <v>4.9021000000000002E-2</v>
      </c>
    </row>
    <row r="65" spans="1:4" x14ac:dyDescent="0.2">
      <c r="A65" s="94">
        <v>3</v>
      </c>
      <c r="B65" t="s">
        <v>144</v>
      </c>
      <c r="C65" s="11">
        <v>33.333333333333336</v>
      </c>
      <c r="D65" s="95">
        <v>0.17053800000000002</v>
      </c>
    </row>
    <row r="66" spans="1:4" x14ac:dyDescent="0.2">
      <c r="A66" s="94">
        <v>3</v>
      </c>
      <c r="B66" t="s">
        <v>145</v>
      </c>
      <c r="C66" s="11">
        <v>100</v>
      </c>
      <c r="D66" s="95">
        <v>0.51041399999999992</v>
      </c>
    </row>
    <row r="67" spans="1:4" x14ac:dyDescent="0.2">
      <c r="A67" s="94">
        <v>3</v>
      </c>
      <c r="B67" t="s">
        <v>146</v>
      </c>
      <c r="C67" s="11">
        <v>333.33333333333331</v>
      </c>
      <c r="D67" s="95">
        <v>1.5838503333333331</v>
      </c>
    </row>
    <row r="68" spans="1:4" x14ac:dyDescent="0.2">
      <c r="A68" s="94">
        <v>3</v>
      </c>
      <c r="B68" t="s">
        <v>147</v>
      </c>
      <c r="C68" s="11">
        <v>1000</v>
      </c>
      <c r="D68" s="95">
        <v>5.1004340000000008</v>
      </c>
    </row>
    <row r="69" spans="1:4" x14ac:dyDescent="0.2">
      <c r="A69" s="94">
        <v>3</v>
      </c>
      <c r="B69" t="s">
        <v>148</v>
      </c>
      <c r="C69" s="11">
        <v>1</v>
      </c>
      <c r="D69" s="95">
        <v>5.6010000000000001E-3</v>
      </c>
    </row>
    <row r="70" spans="1:4" x14ac:dyDescent="0.2">
      <c r="A70" s="94">
        <v>3</v>
      </c>
      <c r="B70" t="s">
        <v>149</v>
      </c>
      <c r="C70" s="11">
        <v>1</v>
      </c>
      <c r="D70" s="95">
        <v>5.1489999999999999E-3</v>
      </c>
    </row>
    <row r="71" spans="1:4" x14ac:dyDescent="0.2">
      <c r="A71" s="94">
        <v>3</v>
      </c>
      <c r="B71" t="s">
        <v>150</v>
      </c>
      <c r="C71" s="11">
        <v>1</v>
      </c>
      <c r="D71" s="95">
        <v>5.2899999999999996E-3</v>
      </c>
    </row>
    <row r="72" spans="1:4" x14ac:dyDescent="0.2">
      <c r="A72" s="94">
        <v>3</v>
      </c>
      <c r="B72" t="s">
        <v>151</v>
      </c>
      <c r="C72" s="11">
        <v>1</v>
      </c>
      <c r="D72" s="95">
        <v>5.5240000000000003E-3</v>
      </c>
    </row>
    <row r="73" spans="1:4" x14ac:dyDescent="0.2">
      <c r="A73" s="94">
        <v>3</v>
      </c>
      <c r="B73" t="s">
        <v>152</v>
      </c>
      <c r="C73" s="11">
        <v>1</v>
      </c>
      <c r="D73" s="95">
        <v>5.4060000000000002E-3</v>
      </c>
    </row>
    <row r="74" spans="1:4" x14ac:dyDescent="0.2">
      <c r="A74" s="94">
        <v>3</v>
      </c>
      <c r="B74" t="s">
        <v>153</v>
      </c>
      <c r="C74" s="11">
        <v>3.3333333333333335</v>
      </c>
      <c r="D74" s="95">
        <v>2.3004660000000001</v>
      </c>
    </row>
    <row r="75" spans="1:4" x14ac:dyDescent="0.2">
      <c r="A75" s="94">
        <v>3</v>
      </c>
      <c r="B75" t="s">
        <v>154</v>
      </c>
      <c r="C75" s="11">
        <v>3.3333333333333335</v>
      </c>
      <c r="D75" s="95">
        <v>2.3504299999999998</v>
      </c>
    </row>
    <row r="76" spans="1:4" x14ac:dyDescent="0.2">
      <c r="A76" s="94">
        <v>3</v>
      </c>
      <c r="B76" t="s">
        <v>155</v>
      </c>
      <c r="C76" s="11">
        <v>3.3333333333333335</v>
      </c>
      <c r="D76" s="95">
        <v>2.7255010000000004</v>
      </c>
    </row>
    <row r="77" spans="1:4" x14ac:dyDescent="0.2">
      <c r="A77" s="94">
        <v>3</v>
      </c>
      <c r="B77" t="s">
        <v>156</v>
      </c>
      <c r="C77" s="11">
        <v>3.3333333333333335</v>
      </c>
      <c r="D77" s="95">
        <v>2.7254550000000006</v>
      </c>
    </row>
    <row r="78" spans="1:4" x14ac:dyDescent="0.2">
      <c r="A78" s="94">
        <v>3</v>
      </c>
      <c r="B78" t="s">
        <v>157</v>
      </c>
      <c r="C78" s="11">
        <v>3.3333333333333335</v>
      </c>
      <c r="D78" s="95">
        <v>2.6254330000000006</v>
      </c>
    </row>
    <row r="79" spans="1:4" x14ac:dyDescent="0.2">
      <c r="A79" s="94">
        <v>3</v>
      </c>
      <c r="B79" t="s">
        <v>158</v>
      </c>
      <c r="C79" s="11">
        <v>500</v>
      </c>
      <c r="D79" s="95">
        <v>1.6421999999999999E-2</v>
      </c>
    </row>
    <row r="80" spans="1:4" x14ac:dyDescent="0.2">
      <c r="A80" s="94">
        <v>3</v>
      </c>
      <c r="B80" t="s">
        <v>159</v>
      </c>
      <c r="C80" s="11">
        <v>500</v>
      </c>
      <c r="D80" s="95">
        <v>1.7937000000000002E-2</v>
      </c>
    </row>
    <row r="81" spans="1:4" x14ac:dyDescent="0.2">
      <c r="A81" s="94">
        <v>3</v>
      </c>
      <c r="B81" t="s">
        <v>160</v>
      </c>
      <c r="C81" s="11">
        <v>500</v>
      </c>
      <c r="D81" s="95">
        <v>1.5915000000000002E-2</v>
      </c>
    </row>
    <row r="82" spans="1:4" x14ac:dyDescent="0.2">
      <c r="A82" s="94">
        <v>3</v>
      </c>
      <c r="B82" t="s">
        <v>161</v>
      </c>
      <c r="C82" s="11">
        <v>500</v>
      </c>
      <c r="D82" s="95">
        <v>1.7332333333333332E-2</v>
      </c>
    </row>
    <row r="83" spans="1:4" x14ac:dyDescent="0.2">
      <c r="A83" s="94">
        <v>3</v>
      </c>
      <c r="B83" t="s">
        <v>162</v>
      </c>
      <c r="C83" s="11">
        <v>500</v>
      </c>
      <c r="D83" s="95">
        <v>1.8424000000000003E-2</v>
      </c>
    </row>
    <row r="84" spans="1:4" x14ac:dyDescent="0.2">
      <c r="A84" s="94">
        <v>3</v>
      </c>
      <c r="B84" t="s">
        <v>163</v>
      </c>
      <c r="C84" s="11">
        <v>900</v>
      </c>
      <c r="D84" s="95">
        <v>4.4554869999999998</v>
      </c>
    </row>
    <row r="85" spans="1:4" x14ac:dyDescent="0.2">
      <c r="A85" s="94">
        <v>3</v>
      </c>
      <c r="B85" t="s">
        <v>164</v>
      </c>
      <c r="C85" s="11">
        <v>900</v>
      </c>
      <c r="D85" s="95">
        <v>4.0955030000000008</v>
      </c>
    </row>
    <row r="86" spans="1:4" x14ac:dyDescent="0.2">
      <c r="A86" s="94">
        <v>3</v>
      </c>
      <c r="B86" t="s">
        <v>165</v>
      </c>
      <c r="C86" s="11">
        <v>900</v>
      </c>
      <c r="D86" s="95">
        <v>4.1404300000000003</v>
      </c>
    </row>
    <row r="87" spans="1:4" x14ac:dyDescent="0.2">
      <c r="A87" s="94">
        <v>3</v>
      </c>
      <c r="B87" t="s">
        <v>166</v>
      </c>
      <c r="C87" s="11">
        <v>900</v>
      </c>
      <c r="D87" s="95">
        <v>4.0955090000000007</v>
      </c>
    </row>
    <row r="88" spans="1:4" x14ac:dyDescent="0.2">
      <c r="A88" s="94">
        <v>3</v>
      </c>
      <c r="B88" t="s">
        <v>167</v>
      </c>
      <c r="C88" s="11">
        <v>900</v>
      </c>
      <c r="D88" s="95">
        <v>4.680492000000001</v>
      </c>
    </row>
    <row r="89" spans="1:4" x14ac:dyDescent="0.2">
      <c r="A89" s="6">
        <v>2</v>
      </c>
      <c r="B89" s="7" t="s">
        <v>15</v>
      </c>
      <c r="C89" s="8">
        <v>1.5</v>
      </c>
      <c r="D89" s="9">
        <v>1.8759000000000001E-2</v>
      </c>
    </row>
    <row r="90" spans="1:4" x14ac:dyDescent="0.2">
      <c r="A90" s="6">
        <v>2</v>
      </c>
      <c r="B90" s="7" t="s">
        <v>16</v>
      </c>
      <c r="C90" s="8">
        <v>1.5</v>
      </c>
      <c r="D90" s="9">
        <v>1.7108000000000002E-2</v>
      </c>
    </row>
    <row r="91" spans="1:4" x14ac:dyDescent="0.2">
      <c r="A91" s="6">
        <v>2</v>
      </c>
      <c r="B91" s="7" t="s">
        <v>17</v>
      </c>
      <c r="C91" s="8">
        <v>1.5</v>
      </c>
      <c r="D91" s="9">
        <v>1.3338000000000003E-2</v>
      </c>
    </row>
    <row r="92" spans="1:4" x14ac:dyDescent="0.2">
      <c r="A92" s="6">
        <v>2</v>
      </c>
      <c r="B92" s="7" t="s">
        <v>18</v>
      </c>
      <c r="C92" s="8">
        <v>1.5</v>
      </c>
      <c r="D92" s="9">
        <v>2.0722000000000001E-2</v>
      </c>
    </row>
    <row r="93" spans="1:4" x14ac:dyDescent="0.2">
      <c r="A93" s="6">
        <v>2</v>
      </c>
      <c r="B93" s="7" t="s">
        <v>19</v>
      </c>
      <c r="C93" s="8">
        <v>75</v>
      </c>
      <c r="D93" s="9">
        <v>0.6027840000000001</v>
      </c>
    </row>
    <row r="94" spans="1:4" x14ac:dyDescent="0.2">
      <c r="A94" s="6">
        <v>2</v>
      </c>
      <c r="B94" s="7" t="s">
        <v>20</v>
      </c>
      <c r="C94" s="8">
        <v>75</v>
      </c>
      <c r="D94" s="9">
        <v>0.89995099999999995</v>
      </c>
    </row>
    <row r="95" spans="1:4" x14ac:dyDescent="0.2">
      <c r="A95" s="6">
        <v>2</v>
      </c>
      <c r="B95" s="7" t="s">
        <v>21</v>
      </c>
      <c r="C95" s="8">
        <v>75</v>
      </c>
      <c r="D95" s="9">
        <v>0.75894000000000006</v>
      </c>
    </row>
    <row r="96" spans="1:4" x14ac:dyDescent="0.2">
      <c r="A96" s="6">
        <v>2</v>
      </c>
      <c r="B96" s="7" t="s">
        <v>22</v>
      </c>
      <c r="C96" s="8">
        <v>75</v>
      </c>
      <c r="D96" s="9">
        <v>0.97810700000000006</v>
      </c>
    </row>
    <row r="97" spans="1:4" x14ac:dyDescent="0.2">
      <c r="A97" s="6">
        <v>2</v>
      </c>
      <c r="B97" s="7" t="s">
        <v>23</v>
      </c>
      <c r="C97" s="8">
        <v>75</v>
      </c>
      <c r="D97" s="9">
        <v>0.69668300000000005</v>
      </c>
    </row>
    <row r="98" spans="1:4" x14ac:dyDescent="0.2">
      <c r="A98" s="6">
        <v>2</v>
      </c>
      <c r="B98" s="7" t="s">
        <v>24</v>
      </c>
      <c r="C98" s="8">
        <v>200</v>
      </c>
      <c r="D98" s="9">
        <v>1.8323239999999998</v>
      </c>
    </row>
    <row r="99" spans="1:4" x14ac:dyDescent="0.2">
      <c r="A99" s="6">
        <v>2</v>
      </c>
      <c r="B99" s="7" t="s">
        <v>25</v>
      </c>
      <c r="C99" s="8">
        <v>200</v>
      </c>
      <c r="D99" s="9">
        <v>2.3324470000000002</v>
      </c>
    </row>
    <row r="100" spans="1:4" x14ac:dyDescent="0.2">
      <c r="A100" s="6">
        <v>2</v>
      </c>
      <c r="B100" s="7" t="s">
        <v>26</v>
      </c>
      <c r="C100" s="8">
        <v>200</v>
      </c>
      <c r="D100" s="9">
        <v>2.3947430000000001</v>
      </c>
    </row>
    <row r="101" spans="1:4" x14ac:dyDescent="0.2">
      <c r="A101" s="6">
        <v>2</v>
      </c>
      <c r="B101" s="7" t="s">
        <v>27</v>
      </c>
      <c r="C101" s="8">
        <v>200</v>
      </c>
      <c r="D101" s="9">
        <v>2.4568699999999999</v>
      </c>
    </row>
    <row r="102" spans="1:4" x14ac:dyDescent="0.2">
      <c r="A102" s="6">
        <v>2</v>
      </c>
      <c r="B102" s="7" t="s">
        <v>28</v>
      </c>
      <c r="C102" s="8">
        <v>200</v>
      </c>
      <c r="D102" s="9">
        <v>1.6868410000000003</v>
      </c>
    </row>
    <row r="103" spans="1:4" x14ac:dyDescent="0.2">
      <c r="A103" s="6">
        <v>3</v>
      </c>
      <c r="B103" s="7" t="s">
        <v>4</v>
      </c>
      <c r="C103" s="8">
        <v>0</v>
      </c>
      <c r="D103" s="9">
        <v>3.5040000000000002E-3</v>
      </c>
    </row>
    <row r="104" spans="1:4" x14ac:dyDescent="0.2">
      <c r="A104" s="6">
        <v>3</v>
      </c>
      <c r="B104" s="7" t="s">
        <v>5</v>
      </c>
      <c r="C104" s="8">
        <v>1</v>
      </c>
      <c r="D104" s="9">
        <v>1.5472000000000003E-2</v>
      </c>
    </row>
    <row r="105" spans="1:4" x14ac:dyDescent="0.2">
      <c r="A105" s="6">
        <v>3</v>
      </c>
      <c r="B105" s="7" t="s">
        <v>6</v>
      </c>
      <c r="C105" s="8">
        <v>2</v>
      </c>
      <c r="D105" s="9">
        <v>3.5648000000000006E-2</v>
      </c>
    </row>
    <row r="106" spans="1:4" x14ac:dyDescent="0.2">
      <c r="A106" s="6">
        <v>3</v>
      </c>
      <c r="B106" s="7" t="s">
        <v>7</v>
      </c>
      <c r="C106" s="8">
        <v>4</v>
      </c>
      <c r="D106" s="9">
        <v>5.9472000000000004E-2</v>
      </c>
    </row>
    <row r="107" spans="1:4" x14ac:dyDescent="0.2">
      <c r="A107" s="6">
        <v>3</v>
      </c>
      <c r="B107" s="7" t="s">
        <v>8</v>
      </c>
      <c r="C107" s="8">
        <v>8</v>
      </c>
      <c r="D107" s="9">
        <v>8.027200000000001E-2</v>
      </c>
    </row>
    <row r="108" spans="1:4" x14ac:dyDescent="0.2">
      <c r="A108" s="6">
        <v>3</v>
      </c>
      <c r="B108" s="7" t="s">
        <v>9</v>
      </c>
      <c r="C108" s="8">
        <v>16</v>
      </c>
      <c r="D108" s="9">
        <v>0.207536</v>
      </c>
    </row>
    <row r="109" spans="1:4" x14ac:dyDescent="0.2">
      <c r="A109" s="6">
        <v>3</v>
      </c>
      <c r="B109" s="7" t="s">
        <v>10</v>
      </c>
      <c r="C109" s="8">
        <v>32</v>
      </c>
      <c r="D109" s="9">
        <v>0.51088000000000011</v>
      </c>
    </row>
    <row r="110" spans="1:4" x14ac:dyDescent="0.2">
      <c r="A110" s="6">
        <v>3</v>
      </c>
      <c r="B110" s="7" t="s">
        <v>11</v>
      </c>
      <c r="C110" s="8">
        <v>64</v>
      </c>
      <c r="D110" s="9">
        <v>1.003072</v>
      </c>
    </row>
    <row r="111" spans="1:4" x14ac:dyDescent="0.2">
      <c r="A111" s="6">
        <v>3</v>
      </c>
      <c r="B111" s="7" t="s">
        <v>12</v>
      </c>
      <c r="C111" s="8">
        <v>128</v>
      </c>
      <c r="D111" s="9">
        <v>1.461392</v>
      </c>
    </row>
    <row r="112" spans="1:4" x14ac:dyDescent="0.2">
      <c r="A112" s="6">
        <v>3</v>
      </c>
      <c r="B112" s="7" t="s">
        <v>13</v>
      </c>
      <c r="C112" s="8">
        <v>256</v>
      </c>
      <c r="D112" s="9">
        <v>3.3785120000000002</v>
      </c>
    </row>
    <row r="113" spans="1:4" x14ac:dyDescent="0.2">
      <c r="A113" s="6">
        <v>3</v>
      </c>
      <c r="B113" s="7" t="s">
        <v>14</v>
      </c>
      <c r="C113" s="8">
        <v>1.5</v>
      </c>
      <c r="D113" s="9">
        <v>2.1312000000000001E-2</v>
      </c>
    </row>
    <row r="114" spans="1:4" x14ac:dyDescent="0.2">
      <c r="A114" s="6">
        <v>3</v>
      </c>
      <c r="B114" s="7" t="s">
        <v>15</v>
      </c>
      <c r="C114" s="8">
        <v>1.5</v>
      </c>
      <c r="D114" s="9">
        <v>2.1600000000000005E-2</v>
      </c>
    </row>
    <row r="115" spans="1:4" x14ac:dyDescent="0.2">
      <c r="A115" s="6">
        <v>3</v>
      </c>
      <c r="B115" s="7" t="s">
        <v>16</v>
      </c>
      <c r="C115" s="8">
        <v>1.5</v>
      </c>
      <c r="D115" s="9">
        <v>1.9728000000000002E-2</v>
      </c>
    </row>
    <row r="116" spans="1:4" x14ac:dyDescent="0.2">
      <c r="A116" s="6">
        <v>3</v>
      </c>
      <c r="B116" s="7" t="s">
        <v>17</v>
      </c>
      <c r="C116" s="8">
        <v>1.5</v>
      </c>
      <c r="D116" s="9">
        <v>1.9040000000000001E-2</v>
      </c>
    </row>
    <row r="117" spans="1:4" x14ac:dyDescent="0.2">
      <c r="A117" s="6">
        <v>3</v>
      </c>
      <c r="B117" s="7" t="s">
        <v>18</v>
      </c>
      <c r="C117" s="8">
        <v>1.5</v>
      </c>
      <c r="D117" s="9">
        <v>2.1824000000000003E-2</v>
      </c>
    </row>
    <row r="118" spans="1:4" x14ac:dyDescent="0.2">
      <c r="A118" s="6">
        <v>3</v>
      </c>
      <c r="B118" s="7" t="s">
        <v>19</v>
      </c>
      <c r="C118" s="8">
        <v>75</v>
      </c>
      <c r="D118" s="9">
        <v>1.174992</v>
      </c>
    </row>
    <row r="119" spans="1:4" x14ac:dyDescent="0.2">
      <c r="A119" s="6">
        <v>3</v>
      </c>
      <c r="B119" s="7" t="s">
        <v>20</v>
      </c>
      <c r="C119" s="8">
        <v>75</v>
      </c>
      <c r="D119" s="9">
        <v>1.0202560000000001</v>
      </c>
    </row>
    <row r="120" spans="1:4" x14ac:dyDescent="0.2">
      <c r="A120" s="6">
        <v>3</v>
      </c>
      <c r="B120" s="7" t="s">
        <v>21</v>
      </c>
      <c r="C120" s="8">
        <v>75</v>
      </c>
      <c r="D120" s="9">
        <v>0.92484799999999989</v>
      </c>
    </row>
    <row r="121" spans="1:4" x14ac:dyDescent="0.2">
      <c r="A121" s="6">
        <v>3</v>
      </c>
      <c r="B121" s="7" t="s">
        <v>22</v>
      </c>
      <c r="C121" s="8">
        <v>75</v>
      </c>
      <c r="D121" s="9">
        <v>1.1356799999999998</v>
      </c>
    </row>
    <row r="122" spans="1:4" x14ac:dyDescent="0.2">
      <c r="A122" s="6">
        <v>3</v>
      </c>
      <c r="B122" s="7" t="s">
        <v>23</v>
      </c>
      <c r="C122" s="8">
        <v>75</v>
      </c>
      <c r="D122" s="9">
        <v>1.1748799999999999</v>
      </c>
    </row>
    <row r="123" spans="1:4" x14ac:dyDescent="0.2">
      <c r="A123" s="6">
        <v>3</v>
      </c>
      <c r="B123" s="7" t="s">
        <v>24</v>
      </c>
      <c r="C123" s="8">
        <v>200</v>
      </c>
      <c r="D123" s="9">
        <v>2.408976</v>
      </c>
    </row>
    <row r="124" spans="1:4" x14ac:dyDescent="0.2">
      <c r="A124" s="6">
        <v>3</v>
      </c>
      <c r="B124" s="7" t="s">
        <v>25</v>
      </c>
      <c r="C124" s="8">
        <v>200</v>
      </c>
      <c r="D124" s="9">
        <v>2.1275200000000001</v>
      </c>
    </row>
    <row r="125" spans="1:4" x14ac:dyDescent="0.2">
      <c r="A125" s="6">
        <v>3</v>
      </c>
      <c r="B125" s="7" t="s">
        <v>26</v>
      </c>
      <c r="C125" s="8">
        <v>200</v>
      </c>
      <c r="D125" s="9">
        <v>2.5375200000000002</v>
      </c>
    </row>
    <row r="126" spans="1:4" x14ac:dyDescent="0.2">
      <c r="A126" s="6">
        <v>3</v>
      </c>
      <c r="B126" s="7" t="s">
        <v>27</v>
      </c>
      <c r="C126" s="8">
        <v>200</v>
      </c>
      <c r="D126" s="9">
        <v>2.4607840000000003</v>
      </c>
    </row>
    <row r="127" spans="1:4" x14ac:dyDescent="0.2">
      <c r="A127" s="6">
        <v>3</v>
      </c>
      <c r="B127" s="7" t="s">
        <v>28</v>
      </c>
      <c r="C127" s="8">
        <v>200</v>
      </c>
      <c r="D127" s="9">
        <v>3.0749599999999999</v>
      </c>
    </row>
    <row r="128" spans="1:4" x14ac:dyDescent="0.2">
      <c r="A128" s="6">
        <v>3</v>
      </c>
      <c r="B128" s="7" t="s">
        <v>4</v>
      </c>
      <c r="C128" s="8">
        <v>0</v>
      </c>
      <c r="D128" s="9">
        <v>3.0720000000000001E-3</v>
      </c>
    </row>
    <row r="129" spans="1:4" x14ac:dyDescent="0.2">
      <c r="A129" s="6">
        <v>3</v>
      </c>
      <c r="B129" s="7" t="s">
        <v>5</v>
      </c>
      <c r="C129" s="8">
        <v>1</v>
      </c>
      <c r="D129" s="9">
        <v>1.8656000000000002E-2</v>
      </c>
    </row>
    <row r="130" spans="1:4" x14ac:dyDescent="0.2">
      <c r="A130" s="6">
        <v>3</v>
      </c>
      <c r="B130" s="7" t="s">
        <v>6</v>
      </c>
      <c r="C130" s="8">
        <v>2</v>
      </c>
      <c r="D130" s="9">
        <v>3.1136000000000004E-2</v>
      </c>
    </row>
    <row r="131" spans="1:4" x14ac:dyDescent="0.2">
      <c r="A131" s="6">
        <v>3</v>
      </c>
      <c r="B131" s="7" t="s">
        <v>7</v>
      </c>
      <c r="C131" s="8">
        <v>4</v>
      </c>
      <c r="D131" s="9">
        <v>5.136000000000001E-2</v>
      </c>
    </row>
    <row r="132" spans="1:4" x14ac:dyDescent="0.2">
      <c r="A132" s="6">
        <v>3</v>
      </c>
      <c r="B132" s="7" t="s">
        <v>8</v>
      </c>
      <c r="C132" s="8">
        <v>8</v>
      </c>
      <c r="D132" s="9">
        <v>0.10628800000000001</v>
      </c>
    </row>
    <row r="133" spans="1:4" x14ac:dyDescent="0.2">
      <c r="A133" s="6">
        <v>3</v>
      </c>
      <c r="B133" s="7" t="s">
        <v>9</v>
      </c>
      <c r="C133" s="8">
        <v>16</v>
      </c>
      <c r="D133" s="9">
        <v>0.178704</v>
      </c>
    </row>
    <row r="134" spans="1:4" x14ac:dyDescent="0.2">
      <c r="A134" s="6">
        <v>3</v>
      </c>
      <c r="B134" s="7" t="s">
        <v>10</v>
      </c>
      <c r="C134" s="8">
        <v>32</v>
      </c>
      <c r="D134" s="9">
        <v>0.40398400000000012</v>
      </c>
    </row>
    <row r="135" spans="1:4" x14ac:dyDescent="0.2">
      <c r="A135" s="6">
        <v>3</v>
      </c>
      <c r="B135" s="7" t="s">
        <v>11</v>
      </c>
      <c r="C135" s="8">
        <v>64</v>
      </c>
      <c r="D135" s="9">
        <v>1.0105920000000002</v>
      </c>
    </row>
    <row r="136" spans="1:4" x14ac:dyDescent="0.2">
      <c r="A136" s="6">
        <v>3</v>
      </c>
      <c r="B136" s="7" t="s">
        <v>12</v>
      </c>
      <c r="C136" s="8">
        <v>128</v>
      </c>
      <c r="D136" s="9">
        <v>1.2319199999999999</v>
      </c>
    </row>
    <row r="137" spans="1:4" x14ac:dyDescent="0.2">
      <c r="A137" s="6">
        <v>3</v>
      </c>
      <c r="B137" s="7" t="s">
        <v>13</v>
      </c>
      <c r="C137" s="8">
        <v>256</v>
      </c>
      <c r="D137" s="9">
        <v>2.5256480000000003</v>
      </c>
    </row>
    <row r="138" spans="1:4" x14ac:dyDescent="0.2">
      <c r="A138" s="6">
        <v>3</v>
      </c>
      <c r="B138" s="7" t="s">
        <v>14</v>
      </c>
      <c r="C138" s="8">
        <v>1.5</v>
      </c>
      <c r="D138" s="9">
        <v>1.7936000000000004E-2</v>
      </c>
    </row>
    <row r="139" spans="1:4" x14ac:dyDescent="0.2">
      <c r="A139" s="6">
        <v>3</v>
      </c>
      <c r="B139" s="7" t="s">
        <v>15</v>
      </c>
      <c r="C139" s="8">
        <v>1.5</v>
      </c>
      <c r="D139" s="9">
        <v>2.7056000000000004E-2</v>
      </c>
    </row>
    <row r="140" spans="1:4" x14ac:dyDescent="0.2">
      <c r="A140" s="6">
        <v>3</v>
      </c>
      <c r="B140" s="7" t="s">
        <v>16</v>
      </c>
      <c r="C140" s="8">
        <v>1.5</v>
      </c>
      <c r="D140" s="9">
        <v>1.8064000000000004E-2</v>
      </c>
    </row>
    <row r="141" spans="1:4" x14ac:dyDescent="0.2">
      <c r="A141" s="6">
        <v>3</v>
      </c>
      <c r="B141" s="7" t="s">
        <v>17</v>
      </c>
      <c r="C141" s="8">
        <v>1.5</v>
      </c>
      <c r="D141" s="9">
        <v>2.0224000000000006E-2</v>
      </c>
    </row>
    <row r="142" spans="1:4" x14ac:dyDescent="0.2">
      <c r="A142" s="6">
        <v>3</v>
      </c>
      <c r="B142" s="7" t="s">
        <v>18</v>
      </c>
      <c r="C142" s="8">
        <v>1.5</v>
      </c>
      <c r="D142" s="9">
        <v>1.6768000000000002E-2</v>
      </c>
    </row>
    <row r="143" spans="1:4" x14ac:dyDescent="0.2">
      <c r="A143" s="6">
        <v>3</v>
      </c>
      <c r="B143" s="7" t="s">
        <v>19</v>
      </c>
      <c r="C143" s="8">
        <v>75</v>
      </c>
      <c r="D143" s="9">
        <v>1.0786880000000001</v>
      </c>
    </row>
    <row r="144" spans="1:4" x14ac:dyDescent="0.2">
      <c r="A144" s="6">
        <v>3</v>
      </c>
      <c r="B144" s="7" t="s">
        <v>20</v>
      </c>
      <c r="C144" s="8">
        <v>75</v>
      </c>
      <c r="D144" s="9">
        <v>0.85670400000000013</v>
      </c>
    </row>
    <row r="145" spans="1:4" x14ac:dyDescent="0.2">
      <c r="A145" s="6">
        <v>3</v>
      </c>
      <c r="B145" s="7" t="s">
        <v>21</v>
      </c>
      <c r="C145" s="8">
        <v>75</v>
      </c>
      <c r="D145" s="9">
        <v>1.174992</v>
      </c>
    </row>
    <row r="146" spans="1:4" x14ac:dyDescent="0.2">
      <c r="A146" s="6">
        <v>3</v>
      </c>
      <c r="B146" s="7" t="s">
        <v>22</v>
      </c>
      <c r="C146" s="8">
        <v>75</v>
      </c>
      <c r="D146" s="9">
        <v>0.86667200000000022</v>
      </c>
    </row>
    <row r="147" spans="1:4" x14ac:dyDescent="0.2">
      <c r="A147" s="6">
        <v>3</v>
      </c>
      <c r="B147" s="7" t="s">
        <v>23</v>
      </c>
      <c r="C147" s="8">
        <v>75</v>
      </c>
      <c r="D147" s="9">
        <v>0.79969599999999996</v>
      </c>
    </row>
    <row r="148" spans="1:4" x14ac:dyDescent="0.2">
      <c r="A148" s="2">
        <v>3</v>
      </c>
      <c r="B148" s="3" t="s">
        <v>24</v>
      </c>
      <c r="C148" s="4">
        <v>200</v>
      </c>
      <c r="D148" s="5">
        <v>2.1786399999999997</v>
      </c>
    </row>
    <row r="149" spans="1:4" x14ac:dyDescent="0.2">
      <c r="A149" s="2">
        <v>3</v>
      </c>
      <c r="B149" s="3" t="s">
        <v>25</v>
      </c>
      <c r="C149" s="4">
        <v>200</v>
      </c>
      <c r="D149" s="5">
        <v>3.0243679999999999</v>
      </c>
    </row>
    <row r="150" spans="1:4" x14ac:dyDescent="0.2">
      <c r="A150" s="2">
        <v>3</v>
      </c>
      <c r="B150" s="3" t="s">
        <v>26</v>
      </c>
      <c r="C150" s="4">
        <v>200</v>
      </c>
      <c r="D150" s="5">
        <v>2.8443040000000006</v>
      </c>
    </row>
    <row r="151" spans="1:4" x14ac:dyDescent="0.2">
      <c r="A151" s="2">
        <v>3</v>
      </c>
      <c r="B151" s="3" t="s">
        <v>27</v>
      </c>
      <c r="C151" s="4">
        <v>200</v>
      </c>
      <c r="D151" s="5">
        <v>2.2554879999999997</v>
      </c>
    </row>
    <row r="152" spans="1:4" x14ac:dyDescent="0.2">
      <c r="A152" s="2">
        <v>3</v>
      </c>
      <c r="B152" s="3" t="s">
        <v>28</v>
      </c>
      <c r="C152" s="4">
        <v>200</v>
      </c>
      <c r="D152" s="5">
        <v>2.947152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F9B9A-3C28-AB4C-A114-C7D39AD3EBF7}">
  <sheetPr>
    <pageSetUpPr fitToPage="1"/>
  </sheetPr>
  <dimension ref="A1:O88"/>
  <sheetViews>
    <sheetView workbookViewId="0">
      <selection activeCell="F33" sqref="F33"/>
    </sheetView>
  </sheetViews>
  <sheetFormatPr baseColWidth="10" defaultRowHeight="16" x14ac:dyDescent="0.2"/>
  <cols>
    <col min="1" max="1" width="14.1640625" style="4" customWidth="1"/>
    <col min="2" max="2" width="11.5" style="106" customWidth="1"/>
    <col min="3" max="3" width="12" style="109" customWidth="1"/>
    <col min="4" max="4" width="9.83203125" style="22" customWidth="1"/>
    <col min="5" max="6" width="13.83203125" style="22" customWidth="1"/>
    <col min="7" max="7" width="8.33203125" style="22" customWidth="1"/>
    <col min="8" max="9" width="10.83203125" style="22" hidden="1" customWidth="1"/>
    <col min="10" max="11" width="12.33203125" style="22" hidden="1" customWidth="1"/>
    <col min="12" max="12" width="9.1640625" style="22" customWidth="1"/>
    <col min="13" max="13" width="9.33203125" style="22" customWidth="1"/>
    <col min="14" max="14" width="12.5" style="21" hidden="1" customWidth="1"/>
    <col min="15" max="15" width="15.1640625" style="21" hidden="1" customWidth="1"/>
    <col min="16" max="16384" width="10.83203125" style="4"/>
  </cols>
  <sheetData>
    <row r="1" spans="1:15" s="92" customFormat="1" ht="24" x14ac:dyDescent="0.2">
      <c r="A1" s="93" t="s">
        <v>83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s="89" customFormat="1" x14ac:dyDescent="0.2">
      <c r="A2" s="89" t="s">
        <v>29</v>
      </c>
      <c r="B2" s="96" t="s">
        <v>82</v>
      </c>
      <c r="C2" s="107"/>
      <c r="D2" s="91"/>
      <c r="E2" s="91"/>
      <c r="F2" s="91"/>
      <c r="G2" s="91"/>
      <c r="H2" s="91"/>
      <c r="I2" s="91"/>
      <c r="J2" s="91"/>
      <c r="K2" s="91"/>
      <c r="L2" s="91"/>
      <c r="M2" s="90"/>
      <c r="N2" s="90"/>
    </row>
    <row r="3" spans="1:15" x14ac:dyDescent="0.2">
      <c r="A3" s="88" t="s">
        <v>81</v>
      </c>
      <c r="B3" s="87"/>
      <c r="C3" s="108"/>
      <c r="D3" s="86">
        <v>1</v>
      </c>
      <c r="F3" s="22" t="s">
        <v>80</v>
      </c>
      <c r="L3" s="26"/>
      <c r="M3" s="21"/>
      <c r="N3" s="83"/>
      <c r="O3" s="4"/>
    </row>
    <row r="4" spans="1:15" x14ac:dyDescent="0.2">
      <c r="A4" s="85" t="s">
        <v>79</v>
      </c>
      <c r="B4" s="84"/>
      <c r="G4" s="4"/>
      <c r="L4" s="26"/>
      <c r="M4" s="21"/>
      <c r="N4" s="83"/>
      <c r="O4" s="4"/>
    </row>
    <row r="5" spans="1:15" s="3" customFormat="1" x14ac:dyDescent="0.2">
      <c r="A5" s="82" t="s">
        <v>78</v>
      </c>
      <c r="B5" s="97" t="s">
        <v>2</v>
      </c>
      <c r="C5" s="110" t="s">
        <v>77</v>
      </c>
      <c r="D5" s="81" t="s">
        <v>76</v>
      </c>
      <c r="E5" s="79" t="s">
        <v>75</v>
      </c>
      <c r="F5" s="79" t="s">
        <v>74</v>
      </c>
      <c r="G5" s="80" t="s">
        <v>73</v>
      </c>
      <c r="H5" s="79" t="s">
        <v>72</v>
      </c>
      <c r="I5" s="79" t="s">
        <v>71</v>
      </c>
      <c r="J5" s="79" t="s">
        <v>70</v>
      </c>
      <c r="K5" s="79" t="s">
        <v>69</v>
      </c>
      <c r="L5" s="79" t="s">
        <v>68</v>
      </c>
      <c r="M5" s="78" t="s">
        <v>67</v>
      </c>
      <c r="N5" s="77" t="s">
        <v>66</v>
      </c>
      <c r="O5" s="76" t="s">
        <v>65</v>
      </c>
    </row>
    <row r="6" spans="1:15" x14ac:dyDescent="0.2">
      <c r="A6" s="68" t="str">
        <f>Data!B3</f>
        <v>CAL00-D1</v>
      </c>
      <c r="B6" s="98">
        <f>Data!C3</f>
        <v>0</v>
      </c>
      <c r="C6" s="67">
        <f>Data!D3</f>
        <v>5.5900000000000004E-4</v>
      </c>
      <c r="D6" s="66" t="s">
        <v>30</v>
      </c>
      <c r="E6" s="5">
        <f>$B$28+($B$29*(B6-$A$28))</f>
        <v>9.7571808345511823E-4</v>
      </c>
      <c r="F6" s="22">
        <f>IF(C6&gt;0,(C6-$B$30)/$B$29,"")</f>
        <v>-8.5955729521159915E-2</v>
      </c>
      <c r="G6" s="10">
        <f>IF($D6="Y",MAX(G7:G15),"")</f>
        <v>938.22235528942122</v>
      </c>
      <c r="H6" s="50">
        <f>IF($D6="Y",B6*G6,"")</f>
        <v>0</v>
      </c>
      <c r="I6" s="50">
        <f>IF($D6="Y",C6*G6,"")</f>
        <v>0.52446629660678645</v>
      </c>
      <c r="J6" s="50">
        <f>IF($D6="Y",B6*C6*G6,"")</f>
        <v>0</v>
      </c>
      <c r="K6" s="50">
        <f>IF($D6="Y",(B6^2)*G6,"")</f>
        <v>0</v>
      </c>
      <c r="L6" s="22">
        <f>C6-E6</f>
        <v>-4.167180834551182E-4</v>
      </c>
      <c r="M6" s="26"/>
      <c r="N6" s="50">
        <f>IF($D6="Y",(E6-C6)^2,"")</f>
        <v>1.7365396107850684E-7</v>
      </c>
      <c r="O6" s="64">
        <f>IF($D6="Y",N6*G6,"")</f>
        <v>1.6292602836841418E-4</v>
      </c>
    </row>
    <row r="7" spans="1:15" x14ac:dyDescent="0.2">
      <c r="A7" s="68" t="str">
        <f>Data!B4</f>
        <v>CAL01-D1</v>
      </c>
      <c r="B7" s="98">
        <f>Data!C4</f>
        <v>1</v>
      </c>
      <c r="C7" s="67">
        <f>Data!D4</f>
        <v>5.0099999999999997E-3</v>
      </c>
      <c r="D7" s="66" t="s">
        <v>30</v>
      </c>
      <c r="E7" s="5">
        <f>$B$28+($B$29*(B7-$A$28))</f>
        <v>5.8237728411374874E-3</v>
      </c>
      <c r="F7" s="22">
        <f>IF(C7&gt;0,(C7-$B$30)/$B$29,"")</f>
        <v>0.83214446168373835</v>
      </c>
      <c r="G7" s="10">
        <f>IF($D7="Y",(MAX($C$6:$C$15)/(C7))^$D$3,"")</f>
        <v>938.22235528942122</v>
      </c>
      <c r="H7" s="50">
        <f>IF($D7="Y",B7*G7,"")</f>
        <v>938.22235528942122</v>
      </c>
      <c r="I7" s="50">
        <f>IF($D7="Y",C7*G7,"")</f>
        <v>4.700494</v>
      </c>
      <c r="J7" s="50">
        <f>IF($D7="Y",B7*C7*G7,"")</f>
        <v>4.700494</v>
      </c>
      <c r="K7" s="50">
        <f>IF($D7="Y",(B7^2)*G7,"")</f>
        <v>938.22235528942122</v>
      </c>
      <c r="L7" s="22">
        <f>C7-E7</f>
        <v>-8.1377284113748772E-4</v>
      </c>
      <c r="M7" s="65">
        <f>L7/E7</f>
        <v>-0.13973292972370524</v>
      </c>
      <c r="N7" s="50">
        <f>IF($D7="Y",(E7-C7)^2,"")</f>
        <v>6.6222623697297878E-7</v>
      </c>
      <c r="O7" s="64">
        <f>IF($D7="Y",N7*G7,"")</f>
        <v>6.2131545978723855E-4</v>
      </c>
    </row>
    <row r="8" spans="1:15" x14ac:dyDescent="0.2">
      <c r="A8" s="68" t="str">
        <f>Data!B5</f>
        <v>CAL03-D1</v>
      </c>
      <c r="B8" s="98">
        <f>Data!C5</f>
        <v>3.3333333333333335</v>
      </c>
      <c r="C8" s="67">
        <f>Data!D5</f>
        <v>1.8603666666666668E-2</v>
      </c>
      <c r="D8" s="66" t="s">
        <v>30</v>
      </c>
      <c r="E8" s="5">
        <f>$B$28+($B$29*(B8-$A$28))</f>
        <v>1.7135900609063014E-2</v>
      </c>
      <c r="F8" s="22">
        <f>IF(C8&gt;0,(C8-$B$30)/$B$29,"")</f>
        <v>3.6360869388444481</v>
      </c>
      <c r="G8" s="10">
        <f>IF($D8="Y",(MAX($C$6:$C$15)/(C8))^$D$3,"")</f>
        <v>252.66492268549209</v>
      </c>
      <c r="H8" s="50">
        <f>IF($D8="Y",B8*G8,"")</f>
        <v>842.21640895164035</v>
      </c>
      <c r="I8" s="50">
        <f>IF($D8="Y",C8*G8,"")</f>
        <v>4.700494</v>
      </c>
      <c r="J8" s="50">
        <f>IF($D8="Y",B8*C8*G8,"")</f>
        <v>15.668313333333334</v>
      </c>
      <c r="K8" s="50">
        <f>IF($D8="Y",(B8^2)*G8,"")</f>
        <v>2807.3880298388012</v>
      </c>
      <c r="L8" s="22">
        <f>C8-E8</f>
        <v>1.4677660576036533E-3</v>
      </c>
      <c r="M8" s="65">
        <f>L8/E8</f>
        <v>8.5654445079318783E-2</v>
      </c>
      <c r="N8" s="50">
        <f>IF($D8="Y",(E8-C8)^2,"")</f>
        <v>2.1543371998533711E-6</v>
      </c>
      <c r="O8" s="64">
        <f>IF($D8="Y",N8*G8,"")</f>
        <v>5.4432544203943155E-4</v>
      </c>
    </row>
    <row r="9" spans="1:15" x14ac:dyDescent="0.2">
      <c r="A9" s="68" t="str">
        <f>Data!B6</f>
        <v>CAL04-D1</v>
      </c>
      <c r="B9" s="98">
        <f>Data!C6</f>
        <v>10</v>
      </c>
      <c r="C9" s="67">
        <f>Data!D6</f>
        <v>5.1498000000000002E-2</v>
      </c>
      <c r="D9" s="66" t="s">
        <v>30</v>
      </c>
      <c r="E9" s="5">
        <f>$B$28+($B$29*(B9-$A$28))</f>
        <v>4.9456265660278803E-2</v>
      </c>
      <c r="F9" s="22">
        <f>IF(C9&gt;0,(C9-$B$30)/$B$29,"")</f>
        <v>10.421145065757726</v>
      </c>
      <c r="G9" s="10">
        <f>IF($D9="Y",(MAX($C$6:$C$15)/(C9))^$D$3,"")</f>
        <v>91.275272826129168</v>
      </c>
      <c r="H9" s="50">
        <f>IF($D9="Y",B9*G9,"")</f>
        <v>912.75272826129162</v>
      </c>
      <c r="I9" s="50">
        <f>IF($D9="Y",C9*G9,"")</f>
        <v>4.700494</v>
      </c>
      <c r="J9" s="50">
        <f>IF($D9="Y",B9*C9*G9,"")</f>
        <v>47.004939999999998</v>
      </c>
      <c r="K9" s="50">
        <f>IF($D9="Y",(B9^2)*G9,"")</f>
        <v>9127.5272826129167</v>
      </c>
      <c r="L9" s="22">
        <f>C9-E9</f>
        <v>2.041734339721199E-3</v>
      </c>
      <c r="M9" s="65">
        <f>L9/E9</f>
        <v>4.1283633377136163E-2</v>
      </c>
      <c r="N9" s="50">
        <f>IF($D9="Y",(E9-C9)^2,"")</f>
        <v>4.1686791139967608E-6</v>
      </c>
      <c r="O9" s="64">
        <f>IF($D9="Y",N9*G9,"")</f>
        <v>3.8049732345464077E-4</v>
      </c>
    </row>
    <row r="10" spans="1:15" x14ac:dyDescent="0.2">
      <c r="A10" s="68" t="str">
        <f>Data!B7</f>
        <v>CAL05-D1</v>
      </c>
      <c r="B10" s="98">
        <f>Data!C7</f>
        <v>33.333333333333336</v>
      </c>
      <c r="C10" s="67">
        <f>Data!D7</f>
        <v>0.16374733333333336</v>
      </c>
      <c r="D10" s="66" t="s">
        <v>31</v>
      </c>
      <c r="E10" s="5">
        <f>$B$28+($B$29*(B10-$A$28))</f>
        <v>0.16257754333953411</v>
      </c>
      <c r="F10" s="22">
        <f>IF(C10&gt;0,(C10-$B$30)/$B$29,"")</f>
        <v>33.574623923532542</v>
      </c>
      <c r="G10" s="10">
        <f>IF($D10="Y",(MAX($C$6:$C$15)/(C10))^$D$3,"")</f>
        <v>28.705774343398971</v>
      </c>
      <c r="H10" s="50">
        <f>IF($D10="Y",B10*G10,"")</f>
        <v>956.85914477996573</v>
      </c>
      <c r="I10" s="50">
        <f>IF($D10="Y",C10*G10,"")</f>
        <v>4.700494</v>
      </c>
      <c r="J10" s="50">
        <f>IF($D10="Y",B10*C10*G10,"")</f>
        <v>156.68313333333333</v>
      </c>
      <c r="K10" s="50">
        <f>IF($D10="Y",(B10^2)*G10,"")</f>
        <v>31895.304825998865</v>
      </c>
      <c r="L10" s="22">
        <f>C10-E10</f>
        <v>1.1697899937992418E-3</v>
      </c>
      <c r="M10" s="65">
        <f>L10/E10</f>
        <v>7.195274142851333E-3</v>
      </c>
      <c r="N10" s="50">
        <f>IF($D10="Y",(E10-C10)^2,"")</f>
        <v>1.3684086295928301E-6</v>
      </c>
      <c r="O10" s="64">
        <f>IF($D10="Y",N10*G10,"")</f>
        <v>3.9281229330651608E-5</v>
      </c>
    </row>
    <row r="11" spans="1:15" x14ac:dyDescent="0.2">
      <c r="A11" s="68" t="str">
        <f>Data!B8</f>
        <v>CAL06-D1</v>
      </c>
      <c r="B11" s="98">
        <f>Data!C8</f>
        <v>100</v>
      </c>
      <c r="C11" s="67">
        <f>Data!D8</f>
        <v>0.5304319999999999</v>
      </c>
      <c r="D11" s="66" t="s">
        <v>30</v>
      </c>
      <c r="E11" s="5">
        <f>$B$28+($B$29*(B11-$A$28))</f>
        <v>0.48578119385169199</v>
      </c>
      <c r="F11" s="22">
        <f>IF(C11&gt;0,(C11-$B$30)/$B$29,"")</f>
        <v>109.21004575650737</v>
      </c>
      <c r="G11" s="10">
        <f>IF($D11="Y",(MAX($C$6:$C$15)/(C11))^$D$3,"")</f>
        <v>8.8616335364382248</v>
      </c>
      <c r="H11" s="50">
        <f>IF($D11="Y",B11*G11,"")</f>
        <v>886.16335364382246</v>
      </c>
      <c r="I11" s="50">
        <f>IF($D11="Y",C11*G11,"")</f>
        <v>4.700494</v>
      </c>
      <c r="J11" s="50">
        <f>IF($D11="Y",B11*C11*G11,"")</f>
        <v>470.04939999999999</v>
      </c>
      <c r="K11" s="50">
        <f>IF($D11="Y",(B11^2)*G11,"")</f>
        <v>88616.335364382248</v>
      </c>
      <c r="L11" s="22">
        <f>C11-E11</f>
        <v>4.4650806148307909E-2</v>
      </c>
      <c r="M11" s="65">
        <f>L11/E11</f>
        <v>9.1915468761311722E-2</v>
      </c>
      <c r="N11" s="50">
        <f>IF($D11="Y",(E11-C11)^2,"")</f>
        <v>1.9936944896937715E-3</v>
      </c>
      <c r="O11" s="64">
        <f>IF($D11="Y",N11*G11,"")</f>
        <v>1.766738995128242E-2</v>
      </c>
    </row>
    <row r="12" spans="1:15" x14ac:dyDescent="0.2">
      <c r="A12" s="68" t="str">
        <f>Data!B9</f>
        <v>CAL07-D1</v>
      </c>
      <c r="B12" s="98">
        <f>Data!C9</f>
        <v>333.33333333333331</v>
      </c>
      <c r="C12" s="67">
        <f>Data!D9</f>
        <v>1.7337473333333333</v>
      </c>
      <c r="D12" s="66" t="s">
        <v>30</v>
      </c>
      <c r="E12" s="5">
        <f>$B$28+($B$29*(B12-$A$28))</f>
        <v>1.6169939706442447</v>
      </c>
      <c r="F12" s="22">
        <f>IF(C12&gt;0,(C12-$B$30)/$B$29,"")</f>
        <v>357.41585065723064</v>
      </c>
      <c r="G12" s="10">
        <f>IF($D12="Y",(MAX($C$6:$C$15)/(C12))^$D$3,"")</f>
        <v>2.7111759076005306</v>
      </c>
      <c r="H12" s="50">
        <f>IF($D12="Y",B12*G12,"")</f>
        <v>903.7253025335101</v>
      </c>
      <c r="I12" s="50">
        <f>IF($D12="Y",C12*G12,"")</f>
        <v>4.700494</v>
      </c>
      <c r="J12" s="50">
        <f>IF($D12="Y",B12*C12*G12,"")</f>
        <v>1566.8313333333331</v>
      </c>
      <c r="K12" s="50">
        <f>IF($D12="Y",(B12^2)*G12,"")</f>
        <v>301241.76751117001</v>
      </c>
      <c r="L12" s="22">
        <f>C12-E12</f>
        <v>0.11675336268908865</v>
      </c>
      <c r="M12" s="65">
        <f>L12/E12</f>
        <v>7.2203956730012814E-2</v>
      </c>
      <c r="N12" s="50">
        <f>IF($D12="Y",(E12-C12)^2,"")</f>
        <v>1.3631347699209878E-2</v>
      </c>
      <c r="O12" s="64">
        <f>IF($D12="Y",N12*G12,"")</f>
        <v>3.6956981470223742E-2</v>
      </c>
    </row>
    <row r="13" spans="1:15" x14ac:dyDescent="0.2">
      <c r="A13" s="68" t="str">
        <f>Data!B10</f>
        <v>CAL08-D1</v>
      </c>
      <c r="B13" s="98">
        <f>Data!C10</f>
        <v>1000</v>
      </c>
      <c r="C13" s="67">
        <f>Data!D10</f>
        <v>4.700494</v>
      </c>
      <c r="D13" s="66" t="s">
        <v>30</v>
      </c>
      <c r="E13" s="5">
        <f>$B$28+($B$29*(B13-$A$28))</f>
        <v>4.8490304757658249</v>
      </c>
      <c r="F13" s="22">
        <f>IF(C13&gt;0,(C13-$B$30)/$B$29,"")</f>
        <v>969.36163405942364</v>
      </c>
      <c r="G13" s="10">
        <f>IF($D13="Y",(MAX($C$6:$C$15)/(C13))^$D$3,"")</f>
        <v>1</v>
      </c>
      <c r="H13" s="50">
        <f>IF($D13="Y",B13*G13,"")</f>
        <v>1000</v>
      </c>
      <c r="I13" s="50">
        <f>IF($D13="Y",C13*G13,"")</f>
        <v>4.700494</v>
      </c>
      <c r="J13" s="50">
        <f>IF($D13="Y",B13*C13*G13,"")</f>
        <v>4700.4939999999997</v>
      </c>
      <c r="K13" s="50">
        <f>IF($D13="Y",(B13^2)*G13,"")</f>
        <v>1000000</v>
      </c>
      <c r="L13" s="22">
        <f>C13-E13</f>
        <v>-0.14853647576582496</v>
      </c>
      <c r="M13" s="65">
        <f>L13/E13</f>
        <v>-3.0632200912774438E-2</v>
      </c>
      <c r="N13" s="50">
        <f>IF($D13="Y",(E13-C13)^2,"")</f>
        <v>2.2063084632931506E-2</v>
      </c>
      <c r="O13" s="64">
        <f>IF($D13="Y",N13*G13,"")</f>
        <v>2.2063084632931506E-2</v>
      </c>
    </row>
    <row r="14" spans="1:15" x14ac:dyDescent="0.2">
      <c r="A14" s="68"/>
      <c r="B14" s="98"/>
      <c r="C14" s="67"/>
      <c r="D14" s="66" t="s">
        <v>43</v>
      </c>
      <c r="E14" s="5">
        <f>$B$28+($B$29*(B14-$A$28))</f>
        <v>9.7571808345511823E-4</v>
      </c>
      <c r="F14" s="22" t="str">
        <f>IF(C14&gt;0,(C14-$B$30)/$B$29,"")</f>
        <v/>
      </c>
      <c r="G14" s="10" t="str">
        <f>IF($D14="Y",(MAX($C$6:$C$15)/(C14))^$D$3,"")</f>
        <v/>
      </c>
      <c r="H14" s="50" t="str">
        <f>IF($D14="Y",B14*G14,"")</f>
        <v/>
      </c>
      <c r="I14" s="50" t="str">
        <f>IF($D14="Y",C14*G14,"")</f>
        <v/>
      </c>
      <c r="J14" s="50" t="str">
        <f>IF($D14="Y",B14*C14*G14,"")</f>
        <v/>
      </c>
      <c r="K14" s="50" t="str">
        <f>IF($D14="Y",(B14^2)*G14,"")</f>
        <v/>
      </c>
      <c r="L14" s="22">
        <f>C14-E14</f>
        <v>-9.7571808345511823E-4</v>
      </c>
      <c r="M14" s="65">
        <f>L14/E14</f>
        <v>-1</v>
      </c>
      <c r="N14" s="50" t="str">
        <f>IF($D14="Y",(E14-C14)^2,"")</f>
        <v/>
      </c>
      <c r="O14" s="64" t="str">
        <f>IF($D14="Y",N14*G14,"")</f>
        <v/>
      </c>
    </row>
    <row r="15" spans="1:15" x14ac:dyDescent="0.2">
      <c r="A15" s="68"/>
      <c r="B15" s="98"/>
      <c r="C15" s="67"/>
      <c r="D15" s="61" t="s">
        <v>43</v>
      </c>
      <c r="E15" s="60">
        <f>$B$28+($B$29*(B15-$A$28))</f>
        <v>9.7571808345511823E-4</v>
      </c>
      <c r="F15" s="46" t="str">
        <f>IF(C15&gt;0,(C15-$B$30)/$B$29,"")</f>
        <v/>
      </c>
      <c r="G15" s="59" t="str">
        <f>IF($D15="Y",(MAX($C$6:$C$15)/(C15))^$D$3,"")</f>
        <v/>
      </c>
      <c r="H15" s="57" t="str">
        <f>IF($D15="Y",B15*G15,"")</f>
        <v/>
      </c>
      <c r="I15" s="57" t="str">
        <f>IF($D15="Y",C15*G15,"")</f>
        <v/>
      </c>
      <c r="J15" s="57" t="str">
        <f>IF($D15="Y",B15*C15*G15,"")</f>
        <v/>
      </c>
      <c r="K15" s="57" t="str">
        <f>IF($D15="Y",(B15^2)*G15,"")</f>
        <v/>
      </c>
      <c r="L15" s="46">
        <f>C15-E15</f>
        <v>-9.7571808345511823E-4</v>
      </c>
      <c r="M15" s="58">
        <f>L15/E15</f>
        <v>-1</v>
      </c>
      <c r="N15" s="57" t="str">
        <f>IF($D15="Y",(E15-C15)^2,"")</f>
        <v/>
      </c>
      <c r="O15" s="56" t="str">
        <f>IF($D15="Y",N15*G15,"")</f>
        <v/>
      </c>
    </row>
    <row r="16" spans="1:15" x14ac:dyDescent="0.2">
      <c r="A16" s="75"/>
      <c r="B16" s="98"/>
      <c r="C16" s="67"/>
      <c r="D16" s="74" t="s">
        <v>43</v>
      </c>
      <c r="E16" s="73">
        <f>$B$28+($B$29*(B16-$A$28))</f>
        <v>9.7571808345511823E-4</v>
      </c>
      <c r="F16" s="70" t="str">
        <f>IF(C16&gt;0,(C16-$B$30)/$B$29,"")</f>
        <v/>
      </c>
      <c r="G16" s="72" t="str">
        <f>IF($D16="Y",MAX(G17:G25),"")</f>
        <v/>
      </c>
      <c r="H16" s="71" t="str">
        <f>IF($D16="Y",B16*G16,"")</f>
        <v/>
      </c>
      <c r="I16" s="71" t="str">
        <f>IF($D16="Y",C16*G16,"")</f>
        <v/>
      </c>
      <c r="J16" s="71" t="str">
        <f>IF($D16="Y",B16*C16*G16,"")</f>
        <v/>
      </c>
      <c r="K16" s="71" t="str">
        <f>IF($D16="Y",(B16^2)*G16,"")</f>
        <v/>
      </c>
      <c r="L16" s="70">
        <f>C16-E16</f>
        <v>-9.7571808345511823E-4</v>
      </c>
      <c r="M16" s="69"/>
      <c r="N16" s="50" t="str">
        <f>IF($D16="Y",(E16-C16)^2,"")</f>
        <v/>
      </c>
      <c r="O16" s="64" t="str">
        <f>IF($D16="Y",N16*G16,"")</f>
        <v/>
      </c>
    </row>
    <row r="17" spans="1:15" x14ac:dyDescent="0.2">
      <c r="A17" s="68"/>
      <c r="B17" s="98"/>
      <c r="C17" s="67"/>
      <c r="D17" s="66" t="s">
        <v>43</v>
      </c>
      <c r="E17" s="5">
        <f>$B$28+($B$29*(B17-$A$28))</f>
        <v>9.7571808345511823E-4</v>
      </c>
      <c r="F17" s="22" t="str">
        <f>IF(C17&gt;0,(C17-$B$30)/$B$29,"")</f>
        <v/>
      </c>
      <c r="G17" s="10" t="str">
        <f>IF($D17="Y",(MAX($C$6:$C$15)/(C17))^$D$3,"")</f>
        <v/>
      </c>
      <c r="H17" s="50" t="str">
        <f>IF($D17="Y",B17*G17,"")</f>
        <v/>
      </c>
      <c r="I17" s="50" t="str">
        <f>IF($D17="Y",C17*G17,"")</f>
        <v/>
      </c>
      <c r="J17" s="50" t="str">
        <f>IF($D17="Y",B17*C17*G17,"")</f>
        <v/>
      </c>
      <c r="K17" s="50" t="str">
        <f>IF($D17="Y",(B17^2)*G17,"")</f>
        <v/>
      </c>
      <c r="L17" s="22">
        <f>C17-E17</f>
        <v>-9.7571808345511823E-4</v>
      </c>
      <c r="M17" s="65">
        <f>L17/E17</f>
        <v>-1</v>
      </c>
      <c r="N17" s="50" t="str">
        <f>IF($D17="Y",(E17-C17)^2,"")</f>
        <v/>
      </c>
      <c r="O17" s="64" t="str">
        <f>IF($D17="Y",N17*G17,"")</f>
        <v/>
      </c>
    </row>
    <row r="18" spans="1:15" x14ac:dyDescent="0.2">
      <c r="A18" s="68"/>
      <c r="B18" s="98"/>
      <c r="C18" s="67"/>
      <c r="D18" s="66" t="s">
        <v>43</v>
      </c>
      <c r="E18" s="5">
        <f>$B$28+($B$29*(B18-$A$28))</f>
        <v>9.7571808345511823E-4</v>
      </c>
      <c r="F18" s="22" t="str">
        <f>IF(C18&gt;0,(C18-$B$30)/$B$29,"")</f>
        <v/>
      </c>
      <c r="G18" s="10" t="str">
        <f>IF($D18="Y",(MAX($C$6:$C$15)/(C18))^$D$3,"")</f>
        <v/>
      </c>
      <c r="H18" s="50" t="str">
        <f>IF($D18="Y",B18*G18,"")</f>
        <v/>
      </c>
      <c r="I18" s="50" t="str">
        <f>IF($D18="Y",C18*G18,"")</f>
        <v/>
      </c>
      <c r="J18" s="50" t="str">
        <f>IF($D18="Y",B18*C18*G18,"")</f>
        <v/>
      </c>
      <c r="K18" s="50" t="str">
        <f>IF($D18="Y",(B18^2)*G18,"")</f>
        <v/>
      </c>
      <c r="L18" s="22">
        <f>C18-E18</f>
        <v>-9.7571808345511823E-4</v>
      </c>
      <c r="M18" s="65">
        <f>L18/E18</f>
        <v>-1</v>
      </c>
      <c r="N18" s="50" t="str">
        <f>IF($D18="Y",(E18-C18)^2,"")</f>
        <v/>
      </c>
      <c r="O18" s="64" t="str">
        <f>IF($D18="Y",N18*G18,"")</f>
        <v/>
      </c>
    </row>
    <row r="19" spans="1:15" x14ac:dyDescent="0.2">
      <c r="A19" s="68"/>
      <c r="B19" s="98"/>
      <c r="C19" s="67"/>
      <c r="D19" s="66" t="s">
        <v>43</v>
      </c>
      <c r="E19" s="5">
        <f>$B$28+($B$29*(B19-$A$28))</f>
        <v>9.7571808345511823E-4</v>
      </c>
      <c r="F19" s="22" t="str">
        <f>IF(C19&gt;0,(C19-$B$30)/$B$29,"")</f>
        <v/>
      </c>
      <c r="G19" s="10" t="str">
        <f>IF($D19="Y",(MAX($C$6:$C$15)/(C19))^$D$3,"")</f>
        <v/>
      </c>
      <c r="H19" s="50" t="str">
        <f>IF($D19="Y",B19*G19,"")</f>
        <v/>
      </c>
      <c r="I19" s="50" t="str">
        <f>IF($D19="Y",C19*G19,"")</f>
        <v/>
      </c>
      <c r="J19" s="50" t="str">
        <f>IF($D19="Y",B19*C19*G19,"")</f>
        <v/>
      </c>
      <c r="K19" s="50" t="str">
        <f>IF($D19="Y",(B19^2)*G19,"")</f>
        <v/>
      </c>
      <c r="L19" s="22">
        <f>C19-E19</f>
        <v>-9.7571808345511823E-4</v>
      </c>
      <c r="M19" s="65">
        <f>L19/E19</f>
        <v>-1</v>
      </c>
      <c r="N19" s="50" t="str">
        <f>IF($D19="Y",(E19-C19)^2,"")</f>
        <v/>
      </c>
      <c r="O19" s="64" t="str">
        <f>IF($D19="Y",N19*G19,"")</f>
        <v/>
      </c>
    </row>
    <row r="20" spans="1:15" x14ac:dyDescent="0.2">
      <c r="A20" s="68"/>
      <c r="B20" s="98"/>
      <c r="C20" s="67"/>
      <c r="D20" s="66" t="s">
        <v>43</v>
      </c>
      <c r="E20" s="5">
        <f>$B$28+($B$29*(B20-$A$28))</f>
        <v>9.7571808345511823E-4</v>
      </c>
      <c r="F20" s="22" t="str">
        <f>IF(C20&gt;0,(C20-$B$30)/$B$29,"")</f>
        <v/>
      </c>
      <c r="G20" s="10" t="str">
        <f>IF($D20="Y",(MAX($C$6:$C$15)/(C20))^$D$3,"")</f>
        <v/>
      </c>
      <c r="H20" s="50" t="str">
        <f>IF($D20="Y",B20*G20,"")</f>
        <v/>
      </c>
      <c r="I20" s="50" t="str">
        <f>IF($D20="Y",C20*G20,"")</f>
        <v/>
      </c>
      <c r="J20" s="50" t="str">
        <f>IF($D20="Y",B20*C20*G20,"")</f>
        <v/>
      </c>
      <c r="K20" s="50" t="str">
        <f>IF($D20="Y",(B20^2)*G20,"")</f>
        <v/>
      </c>
      <c r="L20" s="22">
        <f>C20-E20</f>
        <v>-9.7571808345511823E-4</v>
      </c>
      <c r="M20" s="65">
        <f>L20/E20</f>
        <v>-1</v>
      </c>
      <c r="N20" s="50" t="str">
        <f>IF($D20="Y",(E20-C20)^2,"")</f>
        <v/>
      </c>
      <c r="O20" s="64" t="str">
        <f>IF($D20="Y",N20*G20,"")</f>
        <v/>
      </c>
    </row>
    <row r="21" spans="1:15" x14ac:dyDescent="0.2">
      <c r="A21" s="68"/>
      <c r="B21" s="98"/>
      <c r="C21" s="67"/>
      <c r="D21" s="66" t="s">
        <v>43</v>
      </c>
      <c r="E21" s="5">
        <f>$B$28+($B$29*(B21-$A$28))</f>
        <v>9.7571808345511823E-4</v>
      </c>
      <c r="F21" s="22" t="str">
        <f>IF(C21&gt;0,(C21-$B$30)/$B$29,"")</f>
        <v/>
      </c>
      <c r="G21" s="10" t="str">
        <f>IF($D21="Y",(MAX($C$6:$C$15)/(C21))^$D$3,"")</f>
        <v/>
      </c>
      <c r="H21" s="50" t="str">
        <f>IF($D21="Y",B21*G21,"")</f>
        <v/>
      </c>
      <c r="I21" s="50" t="str">
        <f>IF($D21="Y",C21*G21,"")</f>
        <v/>
      </c>
      <c r="J21" s="50" t="str">
        <f>IF($D21="Y",B21*C21*G21,"")</f>
        <v/>
      </c>
      <c r="K21" s="50" t="str">
        <f>IF($D21="Y",(B21^2)*G21,"")</f>
        <v/>
      </c>
      <c r="L21" s="22">
        <f>C21-E21</f>
        <v>-9.7571808345511823E-4</v>
      </c>
      <c r="M21" s="65">
        <f>L21/E21</f>
        <v>-1</v>
      </c>
      <c r="N21" s="50" t="str">
        <f>IF($D21="Y",(E21-C21)^2,"")</f>
        <v/>
      </c>
      <c r="O21" s="64" t="str">
        <f>IF($D21="Y",N21*G21,"")</f>
        <v/>
      </c>
    </row>
    <row r="22" spans="1:15" x14ac:dyDescent="0.2">
      <c r="A22" s="68"/>
      <c r="B22" s="98"/>
      <c r="C22" s="67"/>
      <c r="D22" s="66" t="s">
        <v>43</v>
      </c>
      <c r="E22" s="5">
        <f>$B$28+($B$29*(B22-$A$28))</f>
        <v>9.7571808345511823E-4</v>
      </c>
      <c r="F22" s="22" t="str">
        <f>IF(C22&gt;0,(C22-$B$30)/$B$29,"")</f>
        <v/>
      </c>
      <c r="G22" s="10" t="str">
        <f>IF($D22="Y",(MAX($C$6:$C$15)/(C22))^$D$3,"")</f>
        <v/>
      </c>
      <c r="H22" s="50" t="str">
        <f>IF($D22="Y",B22*G22,"")</f>
        <v/>
      </c>
      <c r="I22" s="50" t="str">
        <f>IF($D22="Y",C22*G22,"")</f>
        <v/>
      </c>
      <c r="J22" s="50" t="str">
        <f>IF($D22="Y",B22*C22*G22,"")</f>
        <v/>
      </c>
      <c r="K22" s="50" t="str">
        <f>IF($D22="Y",(B22^2)*G22,"")</f>
        <v/>
      </c>
      <c r="L22" s="22">
        <f>C22-E22</f>
        <v>-9.7571808345511823E-4</v>
      </c>
      <c r="M22" s="65">
        <f>L22/E22</f>
        <v>-1</v>
      </c>
      <c r="N22" s="50" t="str">
        <f>IF($D22="Y",(E22-C22)^2,"")</f>
        <v/>
      </c>
      <c r="O22" s="64" t="str">
        <f>IF($D22="Y",N22*G22,"")</f>
        <v/>
      </c>
    </row>
    <row r="23" spans="1:15" x14ac:dyDescent="0.2">
      <c r="A23" s="68"/>
      <c r="B23" s="98"/>
      <c r="C23" s="67"/>
      <c r="D23" s="66" t="s">
        <v>43</v>
      </c>
      <c r="E23" s="5">
        <f>$B$28+($B$29*(B23-$A$28))</f>
        <v>9.7571808345511823E-4</v>
      </c>
      <c r="F23" s="22" t="str">
        <f>IF(C23&gt;0,(C23-$B$30)/$B$29,"")</f>
        <v/>
      </c>
      <c r="G23" s="10" t="str">
        <f>IF($D23="Y",(MAX($C$6:$C$15)/(C23))^$D$3,"")</f>
        <v/>
      </c>
      <c r="H23" s="50" t="str">
        <f>IF($D23="Y",B23*G23,"")</f>
        <v/>
      </c>
      <c r="I23" s="50" t="str">
        <f>IF($D23="Y",C23*G23,"")</f>
        <v/>
      </c>
      <c r="J23" s="50" t="str">
        <f>IF($D23="Y",B23*C23*G23,"")</f>
        <v/>
      </c>
      <c r="K23" s="50" t="str">
        <f>IF($D23="Y",(B23^2)*G23,"")</f>
        <v/>
      </c>
      <c r="L23" s="22">
        <f>C23-E23</f>
        <v>-9.7571808345511823E-4</v>
      </c>
      <c r="M23" s="65">
        <f>L23/E23</f>
        <v>-1</v>
      </c>
      <c r="N23" s="50" t="str">
        <f>IF($D23="Y",(E23-C23)^2,"")</f>
        <v/>
      </c>
      <c r="O23" s="64" t="str">
        <f>IF($D23="Y",N23*G23,"")</f>
        <v/>
      </c>
    </row>
    <row r="24" spans="1:15" x14ac:dyDescent="0.2">
      <c r="A24" s="68"/>
      <c r="B24" s="98"/>
      <c r="C24" s="67"/>
      <c r="D24" s="66" t="s">
        <v>43</v>
      </c>
      <c r="E24" s="5">
        <f>$B$28+($B$29*(B24-$A$28))</f>
        <v>9.7571808345511823E-4</v>
      </c>
      <c r="F24" s="22" t="str">
        <f>IF(C24&gt;0,(C24-$B$30)/$B$29,"")</f>
        <v/>
      </c>
      <c r="G24" s="10" t="str">
        <f>IF($D24="Y",(MAX($C$6:$C$15)/(C24))^$D$3,"")</f>
        <v/>
      </c>
      <c r="H24" s="50" t="str">
        <f>IF($D24="Y",B24*G24,"")</f>
        <v/>
      </c>
      <c r="I24" s="50" t="str">
        <f>IF($D24="Y",C24*G24,"")</f>
        <v/>
      </c>
      <c r="J24" s="50" t="str">
        <f>IF($D24="Y",B24*C24*G24,"")</f>
        <v/>
      </c>
      <c r="K24" s="50" t="str">
        <f>IF($D24="Y",(B24^2)*G24,"")</f>
        <v/>
      </c>
      <c r="L24" s="22">
        <f>C24-E24</f>
        <v>-9.7571808345511823E-4</v>
      </c>
      <c r="M24" s="65">
        <f>L24/E24</f>
        <v>-1</v>
      </c>
      <c r="N24" s="50" t="str">
        <f>IF($D24="Y",(E24-C24)^2,"")</f>
        <v/>
      </c>
      <c r="O24" s="64" t="str">
        <f>IF($D24="Y",N24*G24,"")</f>
        <v/>
      </c>
    </row>
    <row r="25" spans="1:15" x14ac:dyDescent="0.2">
      <c r="A25" s="63"/>
      <c r="B25" s="99"/>
      <c r="C25" s="62"/>
      <c r="D25" s="61" t="s">
        <v>43</v>
      </c>
      <c r="E25" s="60">
        <f>$B$28+($B$29*(B25-$A$28))</f>
        <v>9.7571808345511823E-4</v>
      </c>
      <c r="F25" s="46" t="str">
        <f>IF(C25&gt;0,(C25-$B$30)/$B$29,"")</f>
        <v/>
      </c>
      <c r="G25" s="59" t="str">
        <f>IF($D25="Y",(MAX($C$6:$C$15)/(C25))^$D$3,"")</f>
        <v/>
      </c>
      <c r="H25" s="57" t="str">
        <f>IF($D25="Y",B25*G25,"")</f>
        <v/>
      </c>
      <c r="I25" s="57" t="str">
        <f>IF($D25="Y",C25*G25,"")</f>
        <v/>
      </c>
      <c r="J25" s="57" t="str">
        <f>IF($D25="Y",B25*C25*G25,"")</f>
        <v/>
      </c>
      <c r="K25" s="57" t="str">
        <f>IF($D25="Y",(B25^2)*G25,"")</f>
        <v/>
      </c>
      <c r="L25" s="46">
        <f>C25-E25</f>
        <v>-9.7571808345511823E-4</v>
      </c>
      <c r="M25" s="58">
        <f>L25/E25</f>
        <v>-1</v>
      </c>
      <c r="N25" s="57" t="str">
        <f>IF($D25="Y",(E25-C25)^2,"")</f>
        <v/>
      </c>
      <c r="O25" s="56" t="str">
        <f>IF($D25="Y",N25*G25,"")</f>
        <v/>
      </c>
    </row>
    <row r="27" spans="1:15" x14ac:dyDescent="0.2">
      <c r="A27" s="55" t="s">
        <v>32</v>
      </c>
      <c r="B27" s="100" t="s">
        <v>33</v>
      </c>
      <c r="C27" s="111"/>
      <c r="D27" s="54"/>
      <c r="E27" s="54"/>
      <c r="F27" s="54"/>
      <c r="G27" s="54" t="s">
        <v>64</v>
      </c>
      <c r="H27" s="54" t="s">
        <v>63</v>
      </c>
      <c r="I27" s="54" t="s">
        <v>62</v>
      </c>
      <c r="J27" s="54" t="s">
        <v>61</v>
      </c>
      <c r="K27" s="53" t="s">
        <v>60</v>
      </c>
      <c r="L27" s="54"/>
      <c r="M27" s="53"/>
      <c r="N27" s="52" t="s">
        <v>59</v>
      </c>
      <c r="O27" s="52" t="s">
        <v>58</v>
      </c>
    </row>
    <row r="28" spans="1:15" x14ac:dyDescent="0.2">
      <c r="A28" s="51">
        <f>H28/(G28)</f>
        <v>2.8474347851842978</v>
      </c>
      <c r="B28" s="101">
        <f>I28/G28</f>
        <v>1.4780237840958128E-2</v>
      </c>
      <c r="C28" s="112" t="s">
        <v>34</v>
      </c>
      <c r="G28" s="22">
        <f>SUM(G6:G25)</f>
        <v>2261.6634898779016</v>
      </c>
      <c r="H28" s="22">
        <f>SUM(H6:H25)</f>
        <v>6439.9392934596517</v>
      </c>
      <c r="I28" s="22">
        <f>SUM(I6:I25)</f>
        <v>33.427924296606783</v>
      </c>
      <c r="J28" s="22">
        <f>SUM(J6:J25)</f>
        <v>6961.4316139999992</v>
      </c>
      <c r="K28" s="26">
        <f>SUM(K6:K25)</f>
        <v>1434626.5453692921</v>
      </c>
      <c r="M28" s="26"/>
      <c r="N28" s="50">
        <f>SQRT(SUM(N6:N25))</f>
        <v>0.19415626213691034</v>
      </c>
      <c r="O28" s="50">
        <f>SQRT(SUM(O6:O25)/SUM(G6:G15))</f>
        <v>5.8890219879938555E-3</v>
      </c>
    </row>
    <row r="29" spans="1:15" x14ac:dyDescent="0.2">
      <c r="A29" s="27" t="s">
        <v>35</v>
      </c>
      <c r="B29" s="101">
        <f>(J28-((H28*I28)/G28))/(K28-((H28^2)/G28))</f>
        <v>4.8480547576823692E-3</v>
      </c>
      <c r="C29" s="1" t="s">
        <v>36</v>
      </c>
      <c r="K29" s="26"/>
      <c r="M29" s="26"/>
    </row>
    <row r="30" spans="1:15" x14ac:dyDescent="0.2">
      <c r="A30" s="49" t="s">
        <v>37</v>
      </c>
      <c r="B30" s="48">
        <f>B28-(A28*B29)</f>
        <v>9.7571808345511823E-4</v>
      </c>
      <c r="C30" s="113" t="s">
        <v>38</v>
      </c>
      <c r="D30" s="46"/>
      <c r="E30" s="48">
        <f>B30/B29</f>
        <v>0.20125970770213905</v>
      </c>
      <c r="F30" s="47"/>
      <c r="G30" s="46" t="s">
        <v>57</v>
      </c>
      <c r="H30" s="46"/>
      <c r="I30" s="46"/>
      <c r="J30" s="46"/>
      <c r="K30" s="45"/>
      <c r="L30" s="46"/>
      <c r="M30" s="45"/>
    </row>
    <row r="32" spans="1:15" x14ac:dyDescent="0.2">
      <c r="A32" s="44" t="s">
        <v>39</v>
      </c>
      <c r="B32" s="43"/>
      <c r="C32" s="114"/>
      <c r="D32" s="42"/>
      <c r="E32" s="42"/>
      <c r="F32" s="42"/>
      <c r="G32" s="41"/>
      <c r="L32" s="40" t="s">
        <v>56</v>
      </c>
      <c r="M32" s="39"/>
    </row>
    <row r="33" spans="1:13" x14ac:dyDescent="0.2">
      <c r="A33" s="38" t="s">
        <v>40</v>
      </c>
      <c r="B33" s="102" t="s">
        <v>41</v>
      </c>
      <c r="C33" s="115" t="s">
        <v>3</v>
      </c>
      <c r="D33" s="37"/>
      <c r="E33" s="37"/>
      <c r="F33" s="36" t="s">
        <v>42</v>
      </c>
      <c r="G33" s="34" t="s">
        <v>55</v>
      </c>
      <c r="H33" s="37"/>
      <c r="I33" s="36"/>
      <c r="J33" s="36"/>
      <c r="K33" s="36"/>
      <c r="L33" s="35" t="s">
        <v>54</v>
      </c>
      <c r="M33" s="34" t="s">
        <v>53</v>
      </c>
    </row>
    <row r="34" spans="1:13" x14ac:dyDescent="0.2">
      <c r="A34" s="33" t="str">
        <f>Data!B11</f>
        <v>QC1A-D1</v>
      </c>
      <c r="B34" s="103">
        <f>Data!C11</f>
        <v>1</v>
      </c>
      <c r="C34" s="116">
        <f>Data!D11</f>
        <v>5.3729999999999993E-3</v>
      </c>
      <c r="D34" s="29"/>
      <c r="E34" s="29"/>
      <c r="F34" s="22">
        <f>IF(C34&gt;0,(C34-$B$30)/$B$29,"")</f>
        <v>0.90701985359732573</v>
      </c>
      <c r="G34" s="28">
        <f>IF((AND(B34&lt;&gt;"",C34&gt;0)),F34/B34,"")</f>
        <v>0.90701985359732573</v>
      </c>
      <c r="L34" s="27" t="b">
        <f>IF(C34&gt;0,(IF(OR(C34&lt;0.8*MIN($E$7:$E$15,$E$17:$E$25),C34&gt;1.2*MAX($E$6:$E$25)),TRUE,FALSE)),"")</f>
        <v>0</v>
      </c>
      <c r="M34" s="26" t="b">
        <f>IF(B34&gt;0,(IF(OR(G34&gt;1.15,G34&lt;0.85),TRUE,FALSE)),"")</f>
        <v>0</v>
      </c>
    </row>
    <row r="35" spans="1:13" x14ac:dyDescent="0.2">
      <c r="A35" s="33" t="str">
        <f>Data!B12</f>
        <v>QC1B-D1</v>
      </c>
      <c r="B35" s="103">
        <f>Data!C12</f>
        <v>1</v>
      </c>
      <c r="C35" s="116">
        <f>Data!D12</f>
        <v>5.4510000000000001E-3</v>
      </c>
      <c r="D35" s="29"/>
      <c r="E35" s="29"/>
      <c r="F35" s="22">
        <f>IF(C35&gt;0,(C35-$B$30)/$B$29,"")</f>
        <v>0.92310878078536951</v>
      </c>
      <c r="G35" s="28">
        <f>IF((AND(B35&lt;&gt;"",C35&gt;0)),F35/B35,"")</f>
        <v>0.92310878078536951</v>
      </c>
      <c r="L35" s="27" t="b">
        <f>IF(C35&gt;0,(IF(OR(C35&lt;0.8*MIN($E$7:$E$15,$E$17:$E$25),C35&gt;1.2*MAX($E$6:$E$25)),TRUE,FALSE)),"")</f>
        <v>0</v>
      </c>
      <c r="M35" s="26" t="b">
        <f>IF(B35&gt;0,(IF(OR(G35&gt;1.15,G35&lt;0.85),TRUE,FALSE)),"")</f>
        <v>0</v>
      </c>
    </row>
    <row r="36" spans="1:13" x14ac:dyDescent="0.2">
      <c r="A36" s="33" t="str">
        <f>Data!B13</f>
        <v>QC1C-D1</v>
      </c>
      <c r="B36" s="103">
        <f>Data!C13</f>
        <v>1</v>
      </c>
      <c r="C36" s="116">
        <f>Data!D13</f>
        <v>5.1570000000000001E-3</v>
      </c>
      <c r="D36" s="30"/>
      <c r="E36" s="29"/>
      <c r="F36" s="22">
        <f>IF(C36&gt;0,(C36-$B$30)/$B$29,"")</f>
        <v>0.86246590138428214</v>
      </c>
      <c r="G36" s="28">
        <f>IF((AND(B36&lt;&gt;"",C36&gt;0)),F36/B36,"")</f>
        <v>0.86246590138428214</v>
      </c>
      <c r="L36" s="27" t="b">
        <f>IF(C36&gt;0,(IF(OR(C36&lt;0.8*MIN($E$7:$E$15,$E$17:$E$25),C36&gt;1.2*MAX($E$6:$E$25)),TRUE,FALSE)),"")</f>
        <v>0</v>
      </c>
      <c r="M36" s="26" t="b">
        <f>IF(B36&gt;0,(IF(OR(G36&gt;1.15,G36&lt;0.85),TRUE,FALSE)),"")</f>
        <v>0</v>
      </c>
    </row>
    <row r="37" spans="1:13" x14ac:dyDescent="0.2">
      <c r="A37" s="33" t="str">
        <f>Data!B14</f>
        <v>QC1D-D1</v>
      </c>
      <c r="B37" s="103">
        <f>Data!C14</f>
        <v>1</v>
      </c>
      <c r="C37" s="116">
        <f>Data!D14</f>
        <v>5.5849999999999997E-3</v>
      </c>
      <c r="D37" s="30"/>
      <c r="E37" s="29"/>
      <c r="F37" s="22">
        <f>IF(C37&gt;0,(C37-$B$30)/$B$29,"")</f>
        <v>0.95074873262123916</v>
      </c>
      <c r="G37" s="28">
        <f>IF((AND(B37&lt;&gt;"",C37&gt;0)),F37/B37,"")</f>
        <v>0.95074873262123916</v>
      </c>
      <c r="L37" s="27" t="b">
        <f>IF(C37&gt;0,(IF(OR(C37&lt;0.8*MIN($E$7:$E$15,$E$17:$E$25),C37&gt;1.2*MAX($E$6:$E$25)),TRUE,FALSE)),"")</f>
        <v>0</v>
      </c>
      <c r="M37" s="26" t="b">
        <f>IF(B37&gt;0,(IF(OR(G37&gt;1.15,G37&lt;0.85),TRUE,FALSE)),"")</f>
        <v>0</v>
      </c>
    </row>
    <row r="38" spans="1:13" x14ac:dyDescent="0.2">
      <c r="A38" s="33" t="str">
        <f>Data!B15</f>
        <v>QC1E-D1</v>
      </c>
      <c r="B38" s="103">
        <f>Data!C15</f>
        <v>1</v>
      </c>
      <c r="C38" s="116">
        <f>Data!D15</f>
        <v>6.0080000000000003E-3</v>
      </c>
      <c r="D38" s="30"/>
      <c r="E38" s="29"/>
      <c r="F38" s="22">
        <f>IF(C38&gt;0,(C38-$B$30)/$B$29,"")</f>
        <v>1.0380002223717835</v>
      </c>
      <c r="G38" s="28">
        <f>IF((AND(B38&lt;&gt;"",C38&gt;0)),F38/B38,"")</f>
        <v>1.0380002223717835</v>
      </c>
      <c r="L38" s="27" t="b">
        <f>IF(C38&gt;0,(IF(OR(C38&lt;0.8*MIN($E$7:$E$15,$E$17:$E$25),C38&gt;1.2*MAX($E$6:$E$25)),TRUE,FALSE)),"")</f>
        <v>0</v>
      </c>
      <c r="M38" s="26" t="b">
        <f>IF(B38&gt;0,(IF(OR(G38&gt;1.15,G38&lt;0.85),TRUE,FALSE)),"")</f>
        <v>0</v>
      </c>
    </row>
    <row r="39" spans="1:13" x14ac:dyDescent="0.2">
      <c r="A39" s="33" t="str">
        <f>Data!B16</f>
        <v>QC2A-D1</v>
      </c>
      <c r="B39" s="103">
        <v>500</v>
      </c>
      <c r="C39" s="116">
        <f>Data!D16</f>
        <v>2.2504000000000004</v>
      </c>
      <c r="D39" s="30"/>
      <c r="E39" s="29"/>
      <c r="F39" s="22">
        <f>IF(C39&gt;0,(C39-$B$30)/$B$29,"")</f>
        <v>463.98491649708404</v>
      </c>
      <c r="G39" s="28">
        <f>IF((AND(B39&lt;&gt;"",C39&gt;0)),F39/B39,"")</f>
        <v>0.92796983299416813</v>
      </c>
      <c r="L39" s="27" t="b">
        <f>IF(C39&gt;0,(IF(OR(C39&lt;0.8*MIN($E$7:$E$15,$E$17:$E$25),C39&gt;1.2*MAX($E$6:$E$25)),TRUE,FALSE)),"")</f>
        <v>0</v>
      </c>
      <c r="M39" s="26" t="b">
        <f>IF(B39&gt;0,(IF(OR(G39&gt;1.15,G39&lt;0.85),TRUE,FALSE)),"")</f>
        <v>0</v>
      </c>
    </row>
    <row r="40" spans="1:13" x14ac:dyDescent="0.2">
      <c r="A40" s="33" t="str">
        <f>Data!B17</f>
        <v>QC2B-D1</v>
      </c>
      <c r="B40" s="103">
        <v>500</v>
      </c>
      <c r="C40" s="116">
        <f>Data!D17</f>
        <v>2.7004300000000003</v>
      </c>
      <c r="D40" s="29"/>
      <c r="E40" s="29"/>
      <c r="F40" s="22">
        <f>IF(C40&gt;0,(C40-$B$30)/$B$29,"")</f>
        <v>556.81183832317708</v>
      </c>
      <c r="G40" s="28">
        <f>IF((AND(B40&lt;&gt;"",C40&gt;0)),F40/B40,"")</f>
        <v>1.1136236766463541</v>
      </c>
      <c r="L40" s="27" t="b">
        <f>IF(C40&gt;0,(IF(OR(C40&lt;0.8*MIN($E$7:$E$15,$E$17:$E$25),C40&gt;1.2*MAX($E$6:$E$25)),TRUE,FALSE)),"")</f>
        <v>0</v>
      </c>
      <c r="M40" s="26" t="b">
        <f>IF(B40&gt;0,(IF(OR(G40&gt;1.15,G40&lt;0.85),TRUE,FALSE)),"")</f>
        <v>0</v>
      </c>
    </row>
    <row r="41" spans="1:13" x14ac:dyDescent="0.2">
      <c r="A41" s="33" t="str">
        <f>Data!B18</f>
        <v>QC2C-D1</v>
      </c>
      <c r="B41" s="103">
        <v>500</v>
      </c>
      <c r="C41" s="116">
        <f>Data!D18</f>
        <v>2.2754410000000003</v>
      </c>
      <c r="D41" s="30"/>
      <c r="E41" s="29"/>
      <c r="F41" s="22">
        <f>IF(C41&gt;0,(C41-$B$30)/$B$29,"")</f>
        <v>469.15008092933789</v>
      </c>
      <c r="G41" s="28">
        <f>IF((AND(B41&lt;&gt;"",C41&gt;0)),F41/B41,"")</f>
        <v>0.93830016185867582</v>
      </c>
      <c r="L41" s="27" t="b">
        <f>IF(C41&gt;0,(IF(OR(C41&lt;0.8*MIN($E$7:$E$15,$E$17:$E$25),C41&gt;1.2*MAX($E$6:$E$25)),TRUE,FALSE)),"")</f>
        <v>0</v>
      </c>
      <c r="M41" s="26" t="b">
        <f>IF(B41&gt;0,(IF(OR(G41&gt;1.15,G41&lt;0.85),TRUE,FALSE)),"")</f>
        <v>0</v>
      </c>
    </row>
    <row r="42" spans="1:13" x14ac:dyDescent="0.2">
      <c r="A42" s="33" t="str">
        <f>Data!B19</f>
        <v>QC2D-D1</v>
      </c>
      <c r="B42" s="103">
        <v>500</v>
      </c>
      <c r="C42" s="116">
        <f>Data!D19</f>
        <v>2.3254870000000003</v>
      </c>
      <c r="D42" s="30"/>
      <c r="E42" s="29"/>
      <c r="F42" s="22">
        <f>IF(C42&gt;0,(C42-$B$30)/$B$29,"")</f>
        <v>479.47298413514341</v>
      </c>
      <c r="G42" s="28">
        <f>IF((AND(B42&lt;&gt;"",C42&gt;0)),F42/B42,"")</f>
        <v>0.95894596827028677</v>
      </c>
      <c r="L42" s="27" t="b">
        <f>IF(C42&gt;0,(IF(OR(C42&lt;0.8*MIN($E$7:$E$15,$E$17:$E$25),C42&gt;1.2*MAX($E$6:$E$25)),TRUE,FALSE)),"")</f>
        <v>0</v>
      </c>
      <c r="M42" s="26" t="b">
        <f>IF(B42&gt;0,(IF(OR(G42&gt;1.15,G42&lt;0.85),TRUE,FALSE)),"")</f>
        <v>0</v>
      </c>
    </row>
    <row r="43" spans="1:13" x14ac:dyDescent="0.2">
      <c r="A43" s="33" t="str">
        <f>Data!B20</f>
        <v>QC2E-D1</v>
      </c>
      <c r="B43" s="103">
        <v>500</v>
      </c>
      <c r="C43" s="116">
        <f>Data!D20</f>
        <v>2.6755610000000001</v>
      </c>
      <c r="D43" s="30"/>
      <c r="E43" s="29"/>
      <c r="F43" s="22">
        <f>IF(C43&gt;0,(C43-$B$30)/$B$29,"")</f>
        <v>551.68215203805585</v>
      </c>
      <c r="G43" s="28">
        <f>IF((AND(B43&lt;&gt;"",C43&gt;0)),F43/B43,"")</f>
        <v>1.1033643040761116</v>
      </c>
      <c r="L43" s="27" t="b">
        <f>IF(C43&gt;0,(IF(OR(C43&lt;0.8*MIN($E$7:$E$15,$E$17:$E$25),C43&gt;1.2*MAX($E$6:$E$25)),TRUE,FALSE)),"")</f>
        <v>0</v>
      </c>
      <c r="M43" s="26" t="b">
        <f>IF(B43&gt;0,(IF(OR(G43&gt;1.15,G43&lt;0.85),TRUE,FALSE)),"")</f>
        <v>0</v>
      </c>
    </row>
    <row r="44" spans="1:13" x14ac:dyDescent="0.2">
      <c r="A44" s="33" t="str">
        <f>Data!B21</f>
        <v>QC3A-D1</v>
      </c>
      <c r="B44" s="103">
        <v>3.3332999999999999</v>
      </c>
      <c r="C44" s="116">
        <f>Data!D21</f>
        <v>1.8476000000000003E-2</v>
      </c>
      <c r="D44" s="30"/>
      <c r="E44" s="29"/>
      <c r="F44" s="22">
        <f>IF(C44&gt;0,(C44-$B$30)/$B$29,"")</f>
        <v>3.609753352891369</v>
      </c>
      <c r="G44" s="28">
        <f>IF((AND(B44&lt;&gt;"",C44&gt;0)),F44/B44,"")</f>
        <v>1.0829368352357631</v>
      </c>
      <c r="L44" s="27" t="b">
        <f>IF(C44&gt;0,(IF(OR(C44&lt;0.8*MIN($E$7:$E$15,$E$17:$E$25),C44&gt;1.2*MAX($E$6:$E$25)),TRUE,FALSE)),"")</f>
        <v>0</v>
      </c>
      <c r="M44" s="26" t="b">
        <f>IF(B44&gt;0,(IF(OR(G44&gt;1.15,G44&lt;0.85),TRUE,FALSE)),"")</f>
        <v>0</v>
      </c>
    </row>
    <row r="45" spans="1:13" x14ac:dyDescent="0.2">
      <c r="A45" s="33" t="str">
        <f>Data!B22</f>
        <v>QC3B-D1</v>
      </c>
      <c r="B45" s="103">
        <v>3.3332999999999999</v>
      </c>
      <c r="C45" s="116">
        <f>Data!D22</f>
        <v>1.6448000000000001E-2</v>
      </c>
      <c r="D45" s="30"/>
      <c r="E45" s="29"/>
      <c r="F45" s="22">
        <f>IF(C45&gt;0,(C45-$B$30)/$B$29,"")</f>
        <v>3.1914412460022348</v>
      </c>
      <c r="G45" s="28">
        <f>IF((AND(B45&lt;&gt;"",C45&gt;0)),F45/B45,"")</f>
        <v>0.95744194822015261</v>
      </c>
      <c r="L45" s="27" t="b">
        <f>IF(C45&gt;0,(IF(OR(C45&lt;0.8*MIN($E$7:$E$15,$E$17:$E$25),C45&gt;1.2*MAX($E$6:$E$25)),TRUE,FALSE)),"")</f>
        <v>0</v>
      </c>
      <c r="M45" s="26" t="b">
        <f>IF(B45&gt;0,(IF(OR(G45&gt;1.15,G45&lt;0.85),TRUE,FALSE)),"")</f>
        <v>0</v>
      </c>
    </row>
    <row r="46" spans="1:13" x14ac:dyDescent="0.2">
      <c r="A46" s="33" t="str">
        <f>Data!B23</f>
        <v>QC3C-D1</v>
      </c>
      <c r="B46" s="103">
        <v>3.3332999999999999</v>
      </c>
      <c r="C46" s="116">
        <f>Data!D23</f>
        <v>1.8454000000000005E-2</v>
      </c>
      <c r="D46" s="30"/>
      <c r="E46" s="29"/>
      <c r="F46" s="22">
        <f>IF(C46&gt;0,(C46-$B$30)/$B$29,"")</f>
        <v>3.6052154503511518</v>
      </c>
      <c r="G46" s="28">
        <f>IF((AND(B46&lt;&gt;"",C46&gt;0)),F46/B46,"")</f>
        <v>1.0815754508598541</v>
      </c>
      <c r="L46" s="27" t="b">
        <f>IF(C46&gt;0,(IF(OR(C46&lt;0.8*MIN($E$7:$E$15,$E$17:$E$25),C46&gt;1.2*MAX($E$6:$E$25)),TRUE,FALSE)),"")</f>
        <v>0</v>
      </c>
      <c r="M46" s="26" t="b">
        <f>IF(B46&gt;0,(IF(OR(G46&gt;1.15,G46&lt;0.85),TRUE,FALSE)),"")</f>
        <v>0</v>
      </c>
    </row>
    <row r="47" spans="1:13" x14ac:dyDescent="0.2">
      <c r="A47" s="33" t="str">
        <f>Data!B24</f>
        <v>QC3D-D1</v>
      </c>
      <c r="B47" s="103">
        <v>3.3332999999999999</v>
      </c>
      <c r="C47" s="116">
        <f>Data!D24</f>
        <v>1.8280333333333336E-2</v>
      </c>
      <c r="D47" s="30"/>
      <c r="E47" s="29"/>
      <c r="F47" s="22">
        <f>IF(C47&gt;0,(C47-$B$30)/$B$29,"")</f>
        <v>3.5693935227230713</v>
      </c>
      <c r="G47" s="28">
        <f>IF((AND(B47&lt;&gt;"",C47&gt;0)),F47/B47,"")</f>
        <v>1.0708287651045725</v>
      </c>
      <c r="L47" s="27" t="b">
        <f>IF(C47&gt;0,(IF(OR(C47&lt;0.8*MIN($E$7:$E$15,$E$17:$E$25),C47&gt;1.2*MAX($E$6:$E$25)),TRUE,FALSE)),"")</f>
        <v>0</v>
      </c>
      <c r="M47" s="26" t="b">
        <f>IF(B47&gt;0,(IF(OR(G47&gt;1.15,G47&lt;0.85),TRUE,FALSE)),"")</f>
        <v>0</v>
      </c>
    </row>
    <row r="48" spans="1:13" x14ac:dyDescent="0.2">
      <c r="A48" s="33" t="str">
        <f>Data!B25</f>
        <v>QC3E-D1</v>
      </c>
      <c r="B48" s="103">
        <v>3.3332999999999999</v>
      </c>
      <c r="C48" s="116">
        <f>Data!D25</f>
        <v>1.8021000000000002E-2</v>
      </c>
      <c r="D48" s="30"/>
      <c r="E48" s="29"/>
      <c r="F48" s="22">
        <f>IF(C48&gt;0,(C48-$B$30)/$B$29,"")</f>
        <v>3.5159012776277812</v>
      </c>
      <c r="G48" s="28">
        <f>IF((AND(B48&lt;&gt;"",C48&gt;0)),F48/B48,"")</f>
        <v>1.0547809310976453</v>
      </c>
      <c r="L48" s="27" t="b">
        <f>IF(C48&gt;0,(IF(OR(C48&lt;0.8*MIN($E$7:$E$15,$E$17:$E$25),C48&gt;1.2*MAX($E$6:$E$25)),TRUE,FALSE)),"")</f>
        <v>0</v>
      </c>
      <c r="M48" s="26" t="b">
        <f>IF(B48&gt;0,(IF(OR(G48&gt;1.15,G48&lt;0.85),TRUE,FALSE)),"")</f>
        <v>0</v>
      </c>
    </row>
    <row r="49" spans="1:13" x14ac:dyDescent="0.2">
      <c r="A49" s="33" t="str">
        <f>Data!B26</f>
        <v>QC4A-D1</v>
      </c>
      <c r="B49" s="103">
        <f>Data!C26</f>
        <v>900</v>
      </c>
      <c r="C49" s="116">
        <f>Data!D26</f>
        <v>4.3204979999999997</v>
      </c>
      <c r="D49" s="30"/>
      <c r="E49" s="29"/>
      <c r="F49" s="22">
        <f>IF(C49&gt;0,(C49-$B$30)/$B$29,"")</f>
        <v>890.98050616522085</v>
      </c>
      <c r="G49" s="28">
        <f>IF((AND(B49&lt;&gt;"",C49&gt;0)),F49/B49,"")</f>
        <v>0.98997834018357866</v>
      </c>
      <c r="L49" s="27" t="b">
        <f>IF(C49&gt;0,(IF(OR(C49&lt;0.8*MIN($E$7:$E$15,$E$17:$E$25),C49&gt;1.2*MAX($E$6:$E$25)),TRUE,FALSE)),"")</f>
        <v>0</v>
      </c>
      <c r="M49" s="26" t="b">
        <f>IF(B49&gt;0,(IF(OR(G49&gt;1.15,G49&lt;0.85),TRUE,FALSE)),"")</f>
        <v>0</v>
      </c>
    </row>
    <row r="50" spans="1:13" x14ac:dyDescent="0.2">
      <c r="A50" s="33" t="str">
        <f>Data!B27</f>
        <v>QC4B-D1</v>
      </c>
      <c r="B50" s="103">
        <f>Data!C27</f>
        <v>900</v>
      </c>
      <c r="C50" s="116">
        <f>Data!D27</f>
        <v>4.9055250000000008</v>
      </c>
      <c r="D50" s="30"/>
      <c r="E50" s="29"/>
      <c r="F50" s="22">
        <f>IF(C50&gt;0,(C50-$B$30)/$B$29,"")</f>
        <v>1011.6530293195747</v>
      </c>
      <c r="G50" s="28">
        <f>IF((AND(B50&lt;&gt;"",C50&gt;0)),F50/B50,"")</f>
        <v>1.124058921466194</v>
      </c>
      <c r="L50" s="27" t="b">
        <f>IF(C50&gt;0,(IF(OR(C50&lt;0.8*MIN($E$7:$E$15,$E$17:$E$25),C50&gt;1.2*MAX($E$6:$E$25)),TRUE,FALSE)),"")</f>
        <v>0</v>
      </c>
      <c r="M50" s="26" t="b">
        <f>IF(B50&gt;0,(IF(OR(G50&gt;1.15,G50&lt;0.85),TRUE,FALSE)),"")</f>
        <v>0</v>
      </c>
    </row>
    <row r="51" spans="1:13" x14ac:dyDescent="0.2">
      <c r="A51" s="33" t="str">
        <f>Data!B28</f>
        <v>QC4C-D1</v>
      </c>
      <c r="B51" s="103">
        <f>Data!C28</f>
        <v>900</v>
      </c>
      <c r="C51" s="116">
        <f>Data!D28</f>
        <v>4.7255250000000002</v>
      </c>
      <c r="D51" s="30"/>
      <c r="E51" s="29"/>
      <c r="F51" s="22">
        <f>IF(C51&gt;0,(C51-$B$30)/$B$29,"")</f>
        <v>974.52473580870469</v>
      </c>
      <c r="G51" s="28">
        <f>IF((AND(B51&lt;&gt;"",C51&gt;0)),F51/B51,"")</f>
        <v>1.082805262009672</v>
      </c>
      <c r="L51" s="27" t="b">
        <f>IF(C51&gt;0,(IF(OR(C51&lt;0.8*MIN($E$7:$E$15,$E$17:$E$25),C51&gt;1.2*MAX($E$6:$E$25)),TRUE,FALSE)),"")</f>
        <v>0</v>
      </c>
      <c r="M51" s="26" t="b">
        <f>IF(B51&gt;0,(IF(OR(G51&gt;1.15,G51&lt;0.85),TRUE,FALSE)),"")</f>
        <v>0</v>
      </c>
    </row>
    <row r="52" spans="1:13" x14ac:dyDescent="0.2">
      <c r="A52" s="33" t="str">
        <f>Data!B29</f>
        <v>QC4D-D1</v>
      </c>
      <c r="B52" s="103">
        <f>Data!C29</f>
        <v>900</v>
      </c>
      <c r="C52" s="116">
        <f>Data!D29</f>
        <v>4.7255210000000005</v>
      </c>
      <c r="D52" s="30"/>
      <c r="E52" s="29"/>
      <c r="F52" s="22">
        <f>IF(C52&gt;0,(C52-$B$30)/$B$29,"")</f>
        <v>974.52391073551564</v>
      </c>
      <c r="G52" s="28">
        <f>IF((AND(B52&lt;&gt;"",C52&gt;0)),F52/B52,"")</f>
        <v>1.082804345261684</v>
      </c>
      <c r="L52" s="27" t="b">
        <f>IF(C52&gt;0,(IF(OR(C52&lt;0.8*MIN($E$7:$E$15,$E$17:$E$25),C52&gt;1.2*MAX($E$6:$E$25)),TRUE,FALSE)),"")</f>
        <v>0</v>
      </c>
      <c r="M52" s="26" t="b">
        <f>IF(B52&gt;0,(IF(OR(G52&gt;1.15,G52&lt;0.85),TRUE,FALSE)),"")</f>
        <v>0</v>
      </c>
    </row>
    <row r="53" spans="1:13" x14ac:dyDescent="0.2">
      <c r="A53" s="33" t="str">
        <f>Data!B30</f>
        <v>QC4E-D1</v>
      </c>
      <c r="B53" s="103">
        <f>Data!C30</f>
        <v>900</v>
      </c>
      <c r="C53" s="116">
        <f>Data!D30</f>
        <v>4.9504900000000012</v>
      </c>
      <c r="D53" s="30"/>
      <c r="E53" s="29"/>
      <c r="F53" s="22">
        <f>IF(C53&gt;0,(C53-$B$30)/$B$29,"")</f>
        <v>1020.9278833068873</v>
      </c>
      <c r="G53" s="28">
        <f>IF((AND(B53&lt;&gt;"",C53&gt;0)),F53/B53,"")</f>
        <v>1.1343643147854303</v>
      </c>
      <c r="L53" s="27" t="b">
        <f>IF(C53&gt;0,(IF(OR(C53&lt;0.8*MIN($E$7:$E$15,$E$17:$E$25),C53&gt;1.2*MAX($E$6:$E$25)),TRUE,FALSE)),"")</f>
        <v>0</v>
      </c>
      <c r="M53" s="26" t="b">
        <f>IF(B53&gt;0,(IF(OR(G53&gt;1.15,G53&lt;0.85),TRUE,FALSE)),"")</f>
        <v>0</v>
      </c>
    </row>
    <row r="54" spans="1:13" x14ac:dyDescent="0.2">
      <c r="A54" s="33"/>
      <c r="B54" s="103"/>
      <c r="C54" s="116"/>
      <c r="D54" s="30"/>
      <c r="E54" s="29"/>
      <c r="F54" s="22" t="str">
        <f>IF(C54&gt;0,(C54-$B$30)/$B$29,"")</f>
        <v/>
      </c>
      <c r="G54" s="28" t="str">
        <f>IF((AND(B54&lt;&gt;"",C54&gt;0)),F54/B54,"")</f>
        <v/>
      </c>
      <c r="L54" s="27" t="str">
        <f>IF(C54&gt;0,(IF(OR(C54&lt;0.8*MIN($E$7:$E$15,$E$17:$E$25),C54&gt;1.2*MAX($E$6:$E$25)),TRUE,FALSE)),"")</f>
        <v/>
      </c>
      <c r="M54" s="26" t="str">
        <f>IF(B54&gt;0,(IF(OR(G54&gt;1.15,G54&lt;0.85),TRUE,FALSE)),"")</f>
        <v/>
      </c>
    </row>
    <row r="55" spans="1:13" x14ac:dyDescent="0.2">
      <c r="A55" s="33"/>
      <c r="B55" s="103"/>
      <c r="C55" s="116"/>
      <c r="D55" s="30"/>
      <c r="E55" s="29"/>
      <c r="F55" s="22" t="str">
        <f>IF(C55&gt;0,(C55-$B$30)/$B$29,"")</f>
        <v/>
      </c>
      <c r="G55" s="28" t="str">
        <f>IF((AND(B55&lt;&gt;"",C55&gt;0)),F55/B55,"")</f>
        <v/>
      </c>
      <c r="L55" s="27" t="str">
        <f>IF(C55&gt;0,(IF(OR(C55&lt;0.8*MIN($E$7:$E$15,$E$17:$E$25),C55&gt;1.2*MAX($E$6:$E$25)),TRUE,FALSE)),"")</f>
        <v/>
      </c>
      <c r="M55" s="26" t="str">
        <f>IF(B55&gt;0,(IF(OR(G55&gt;1.15,G55&lt;0.85),TRUE,FALSE)),"")</f>
        <v/>
      </c>
    </row>
    <row r="56" spans="1:13" x14ac:dyDescent="0.2">
      <c r="A56" s="33"/>
      <c r="B56" s="103"/>
      <c r="C56" s="116"/>
      <c r="D56" s="30"/>
      <c r="E56" s="29"/>
      <c r="F56" s="22" t="str">
        <f>IF(C56&gt;0,(C56-$B$30)/$B$29,"")</f>
        <v/>
      </c>
      <c r="G56" s="28" t="str">
        <f>IF((AND(B56&lt;&gt;"",C56&gt;0)),F56/B56,"")</f>
        <v/>
      </c>
      <c r="L56" s="27" t="str">
        <f>IF(C56&gt;0,(IF(OR(C56&lt;0.8*MIN($E$7:$E$15,$E$17:$E$25),C56&gt;1.2*MAX($E$6:$E$25)),TRUE,FALSE)),"")</f>
        <v/>
      </c>
      <c r="M56" s="26" t="str">
        <f>IF(B56&gt;0,(IF(OR(G56&gt;1.15,G56&lt;0.85),TRUE,FALSE)),"")</f>
        <v/>
      </c>
    </row>
    <row r="57" spans="1:13" x14ac:dyDescent="0.2">
      <c r="A57" s="33"/>
      <c r="B57" s="103"/>
      <c r="C57" s="116"/>
      <c r="D57" s="30"/>
      <c r="E57" s="29"/>
      <c r="F57" s="22" t="str">
        <f>IF(C57&gt;0,(C57-$B$30)/$B$29,"")</f>
        <v/>
      </c>
      <c r="G57" s="28" t="str">
        <f>IF((AND(B57&lt;&gt;"",C57&gt;0)),F57/B57,"")</f>
        <v/>
      </c>
      <c r="L57" s="27" t="str">
        <f>IF(C57&gt;0,(IF(OR(C57&lt;0.8*MIN($E$7:$E$15,$E$17:$E$25),C57&gt;1.2*MAX($E$6:$E$25)),TRUE,FALSE)),"")</f>
        <v/>
      </c>
      <c r="M57" s="26" t="str">
        <f>IF(B57&gt;0,(IF(OR(G57&gt;1.15,G57&lt;0.85),TRUE,FALSE)),"")</f>
        <v/>
      </c>
    </row>
    <row r="58" spans="1:13" x14ac:dyDescent="0.2">
      <c r="A58" s="33"/>
      <c r="B58" s="103"/>
      <c r="C58" s="116"/>
      <c r="D58" s="30"/>
      <c r="E58" s="29"/>
      <c r="F58" s="22" t="str">
        <f>IF(C58&gt;0,(C58-$B$30)/$B$29,"")</f>
        <v/>
      </c>
      <c r="G58" s="28" t="str">
        <f>IF((AND(B58&lt;&gt;"",C58&gt;0)),F58/B58,"")</f>
        <v/>
      </c>
      <c r="L58" s="27" t="str">
        <f>IF(C58&gt;0,(IF(OR(C58&lt;0.8*MIN($E$7:$E$15,$E$17:$E$25),C58&gt;1.2*MAX($E$6:$E$25)),TRUE,FALSE)),"")</f>
        <v/>
      </c>
      <c r="M58" s="26" t="str">
        <f>IF(B58&gt;0,(IF(OR(G58&gt;1.15,G58&lt;0.85),TRUE,FALSE)),"")</f>
        <v/>
      </c>
    </row>
    <row r="59" spans="1:13" x14ac:dyDescent="0.2">
      <c r="A59" s="33"/>
      <c r="B59" s="103"/>
      <c r="C59" s="116"/>
      <c r="D59" s="30"/>
      <c r="E59" s="29"/>
      <c r="F59" s="22" t="str">
        <f>IF(C59&gt;0,(C59-$B$30)/$B$29,"")</f>
        <v/>
      </c>
      <c r="G59" s="28" t="str">
        <f>IF((AND(B59&lt;&gt;"",C59&gt;0)),F59/B59,"")</f>
        <v/>
      </c>
      <c r="L59" s="27" t="str">
        <f>IF(C59&gt;0,(IF(OR(C59&lt;0.8*MIN($E$7:$E$15,$E$17:$E$25),C59&gt;1.2*MAX($E$6:$E$25)),TRUE,FALSE)),"")</f>
        <v/>
      </c>
      <c r="M59" s="26" t="str">
        <f>IF(B59&gt;0,(IF(OR(G59&gt;1.15,G59&lt;0.85),TRUE,FALSE)),"")</f>
        <v/>
      </c>
    </row>
    <row r="60" spans="1:13" x14ac:dyDescent="0.2">
      <c r="A60" s="33"/>
      <c r="B60" s="103"/>
      <c r="C60" s="116"/>
      <c r="D60" s="30"/>
      <c r="E60" s="29"/>
      <c r="F60" s="22" t="str">
        <f>IF(C60&gt;0,(C60-$B$30)/$B$29,"")</f>
        <v/>
      </c>
      <c r="G60" s="28" t="str">
        <f>IF((AND(B60&lt;&gt;"",C60&gt;0)),F60/B60,"")</f>
        <v/>
      </c>
      <c r="L60" s="27" t="str">
        <f>IF(C60&gt;0,(IF(OR(C60&lt;0.8*MIN($E$7:$E$15,$E$17:$E$25),C60&gt;1.2*MAX($E$6:$E$25)),TRUE,FALSE)),"")</f>
        <v/>
      </c>
      <c r="M60" s="26" t="str">
        <f>IF(B60&gt;0,(IF(OR(G60&gt;1.15,G60&lt;0.85),TRUE,FALSE)),"")</f>
        <v/>
      </c>
    </row>
    <row r="61" spans="1:13" x14ac:dyDescent="0.2">
      <c r="A61" s="33"/>
      <c r="B61" s="103"/>
      <c r="C61" s="116"/>
      <c r="D61" s="30"/>
      <c r="E61" s="29"/>
      <c r="F61" s="22" t="str">
        <f>IF(C61&gt;0,(C61-$B$30)/$B$29,"")</f>
        <v/>
      </c>
      <c r="G61" s="28" t="str">
        <f>IF((AND(B61&lt;&gt;"",C61&gt;0)),F61/B61,"")</f>
        <v/>
      </c>
      <c r="L61" s="27" t="str">
        <f>IF(C61&gt;0,(IF(OR(C61&lt;0.8*MIN($E$7:$E$15,$E$17:$E$25),C61&gt;1.2*MAX($E$6:$E$25)),TRUE,FALSE)),"")</f>
        <v/>
      </c>
      <c r="M61" s="26" t="str">
        <f>IF(B61&gt;0,(IF(OR(G61&gt;1.15,G61&lt;0.85),TRUE,FALSE)),"")</f>
        <v/>
      </c>
    </row>
    <row r="62" spans="1:13" x14ac:dyDescent="0.2">
      <c r="A62" s="33"/>
      <c r="B62" s="103"/>
      <c r="C62" s="116"/>
      <c r="D62" s="30"/>
      <c r="E62" s="29"/>
      <c r="F62" s="22" t="str">
        <f>IF(C62&gt;0,(C62-$B$30)/$B$29,"")</f>
        <v/>
      </c>
      <c r="G62" s="28" t="str">
        <f>IF((AND(B62&lt;&gt;"",C62&gt;0)),F62/B62,"")</f>
        <v/>
      </c>
      <c r="L62" s="27" t="str">
        <f>IF(C62&gt;0,(IF(OR(C62&lt;0.8*MIN($E$7:$E$15,$E$17:$E$25),C62&gt;1.2*MAX($E$6:$E$25)),TRUE,FALSE)),"")</f>
        <v/>
      </c>
      <c r="M62" s="26" t="str">
        <f>IF(B62&gt;0,(IF(OR(G62&gt;1.15,G62&lt;0.85),TRUE,FALSE)),"")</f>
        <v/>
      </c>
    </row>
    <row r="63" spans="1:13" x14ac:dyDescent="0.2">
      <c r="A63" s="33"/>
      <c r="B63" s="103"/>
      <c r="C63" s="116"/>
      <c r="D63" s="30"/>
      <c r="E63" s="29"/>
      <c r="F63" s="22" t="str">
        <f>IF(C63&gt;0,(C63-$B$30)/$B$29,"")</f>
        <v/>
      </c>
      <c r="G63" s="28" t="str">
        <f>IF((AND(B63&lt;&gt;"",C63&gt;0)),F63/B63,"")</f>
        <v/>
      </c>
      <c r="L63" s="27" t="str">
        <f>IF(C63&gt;0,(IF(OR(C63&lt;0.8*MIN($E$7:$E$15,$E$17:$E$25),C63&gt;1.2*MAX($E$6:$E$25)),TRUE,FALSE)),"")</f>
        <v/>
      </c>
      <c r="M63" s="26" t="str">
        <f>IF(B63&gt;0,(IF(OR(G63&gt;1.15,G63&lt;0.85),TRUE,FALSE)),"")</f>
        <v/>
      </c>
    </row>
    <row r="64" spans="1:13" x14ac:dyDescent="0.2">
      <c r="A64" s="33"/>
      <c r="B64" s="103"/>
      <c r="C64" s="116"/>
      <c r="D64" s="30"/>
      <c r="E64" s="29"/>
      <c r="F64" s="22" t="str">
        <f>IF(C64&gt;0,(C64-$B$30)/$B$29,"")</f>
        <v/>
      </c>
      <c r="G64" s="28" t="str">
        <f>IF((AND(B64&lt;&gt;"",C64&gt;0)),F64/B64,"")</f>
        <v/>
      </c>
      <c r="L64" s="27" t="str">
        <f>IF(C64&gt;0,(IF(OR(C64&lt;0.8*MIN($E$7:$E$15,$E$17:$E$25),C64&gt;1.2*MAX($E$6:$E$25)),TRUE,FALSE)),"")</f>
        <v/>
      </c>
      <c r="M64" s="26" t="str">
        <f>IF(B64&gt;0,(IF(OR(G64&gt;1.15,G64&lt;0.85),TRUE,FALSE)),"")</f>
        <v/>
      </c>
    </row>
    <row r="65" spans="1:13" x14ac:dyDescent="0.2">
      <c r="A65" s="33"/>
      <c r="B65" s="103"/>
      <c r="C65" s="116"/>
      <c r="D65" s="30"/>
      <c r="E65" s="29"/>
      <c r="F65" s="22" t="str">
        <f>IF(C65&gt;0,(C65-$B$30)/$B$29,"")</f>
        <v/>
      </c>
      <c r="G65" s="28" t="str">
        <f>IF((AND(B65&lt;&gt;"",C65&gt;0)),F65/B65,"")</f>
        <v/>
      </c>
      <c r="L65" s="27" t="str">
        <f>IF(C65&gt;0,(IF(OR(C65&lt;0.8*MIN($E$7:$E$15,$E$17:$E$25),C65&gt;1.2*MAX($E$6:$E$25)),TRUE,FALSE)),"")</f>
        <v/>
      </c>
      <c r="M65" s="26" t="str">
        <f>IF(B65&gt;0,(IF(OR(G65&gt;1.15,G65&lt;0.85),TRUE,FALSE)),"")</f>
        <v/>
      </c>
    </row>
    <row r="66" spans="1:13" x14ac:dyDescent="0.2">
      <c r="A66" s="32"/>
      <c r="B66" s="104"/>
      <c r="C66" s="31"/>
      <c r="D66" s="30"/>
      <c r="E66" s="29"/>
      <c r="F66" s="22" t="str">
        <f>IF(C66&gt;0,(C66-$B$30)/$B$29,"")</f>
        <v/>
      </c>
      <c r="G66" s="28" t="str">
        <f>IF((AND(B66&lt;&gt;"",C66&gt;0)),F66/B66,"")</f>
        <v/>
      </c>
      <c r="L66" s="27" t="str">
        <f>IF(C66&gt;0,(IF(OR(C66&lt;0.8*MIN($E$7:$E$15,$E$17:$E$25),C66&gt;1.2*MAX($E$6:$E$25)),TRUE,FALSE)),"")</f>
        <v/>
      </c>
      <c r="M66" s="26" t="str">
        <f>IF(B66&gt;0,(IF(OR(G66&gt;1.15,G66&lt;0.85),TRUE,FALSE)),"")</f>
        <v/>
      </c>
    </row>
    <row r="67" spans="1:13" x14ac:dyDescent="0.2">
      <c r="A67" s="32"/>
      <c r="B67" s="104"/>
      <c r="C67" s="31"/>
      <c r="D67" s="30"/>
      <c r="E67" s="29"/>
      <c r="F67" s="22" t="str">
        <f>IF(C67&gt;0,(C67-$B$30)/$B$29,"")</f>
        <v/>
      </c>
      <c r="G67" s="28" t="str">
        <f>IF((AND(B67&lt;&gt;"",C67&gt;0)),F67/B67,"")</f>
        <v/>
      </c>
      <c r="L67" s="27" t="str">
        <f>IF(C67&gt;0,(IF(OR(C67&lt;0.8*MIN($E$7:$E$15,$E$17:$E$25),C67&gt;1.2*MAX($E$6:$E$25)),TRUE,FALSE)),"")</f>
        <v/>
      </c>
      <c r="M67" s="26" t="str">
        <f>IF(B67&gt;0,(IF(OR(G67&gt;1.15,G67&lt;0.85),TRUE,FALSE)),"")</f>
        <v/>
      </c>
    </row>
    <row r="68" spans="1:13" x14ac:dyDescent="0.2">
      <c r="A68" s="32"/>
      <c r="B68" s="104"/>
      <c r="C68" s="31"/>
      <c r="D68" s="30"/>
      <c r="E68" s="29"/>
      <c r="F68" s="22" t="str">
        <f>IF(C68&gt;0,(C68-$B$30)/$B$29,"")</f>
        <v/>
      </c>
      <c r="G68" s="28" t="str">
        <f>IF((AND(B68&lt;&gt;"",C68&gt;0)),F68/B68,"")</f>
        <v/>
      </c>
      <c r="L68" s="27" t="str">
        <f>IF(C68&gt;0,(IF(OR(C68&lt;0.8*MIN($E$7:$E$15,$E$17:$E$25),C68&gt;1.2*MAX($E$6:$E$25)),TRUE,FALSE)),"")</f>
        <v/>
      </c>
      <c r="M68" s="26" t="str">
        <f>IF(B68&gt;0,(IF(OR(G68&gt;1.15,G68&lt;0.85),TRUE,FALSE)),"")</f>
        <v/>
      </c>
    </row>
    <row r="69" spans="1:13" x14ac:dyDescent="0.2">
      <c r="A69" s="32"/>
      <c r="B69" s="104"/>
      <c r="C69" s="31"/>
      <c r="D69" s="30"/>
      <c r="E69" s="29"/>
      <c r="F69" s="22" t="str">
        <f>IF(C69&gt;0,(C69-$B$30)/$B$29,"")</f>
        <v/>
      </c>
      <c r="G69" s="28" t="str">
        <f>IF((AND(B69&lt;&gt;"",C69&gt;0)),F69/B69,"")</f>
        <v/>
      </c>
      <c r="L69" s="27" t="str">
        <f>IF(C69&gt;0,(IF(OR(C69&lt;0.8*MIN($E$7:$E$15,$E$17:$E$25),C69&gt;1.2*MAX($E$6:$E$25)),TRUE,FALSE)),"")</f>
        <v/>
      </c>
      <c r="M69" s="26" t="str">
        <f>IF(B69&gt;0,(IF(OR(G69&gt;1.15,G69&lt;0.85),TRUE,FALSE)),"")</f>
        <v/>
      </c>
    </row>
    <row r="70" spans="1:13" x14ac:dyDescent="0.2">
      <c r="A70" s="32"/>
      <c r="B70" s="104"/>
      <c r="C70" s="31"/>
      <c r="D70" s="30"/>
      <c r="E70" s="29"/>
      <c r="F70" s="22" t="str">
        <f>IF(C70&gt;0,(C70-$B$30)/$B$29,"")</f>
        <v/>
      </c>
      <c r="G70" s="28" t="str">
        <f>IF((AND(B70&lt;&gt;"",C70&gt;0)),F70/B70,"")</f>
        <v/>
      </c>
      <c r="L70" s="27" t="str">
        <f>IF(C70&gt;0,(IF(OR(C70&lt;0.8*MIN($E$7:$E$15,$E$17:$E$25),C70&gt;1.2*MAX($E$6:$E$25)),TRUE,FALSE)),"")</f>
        <v/>
      </c>
      <c r="M70" s="26" t="str">
        <f>IF(B70&gt;0,(IF(OR(G70&gt;1.15,G70&lt;0.85),TRUE,FALSE)),"")</f>
        <v/>
      </c>
    </row>
    <row r="71" spans="1:13" x14ac:dyDescent="0.2">
      <c r="A71" s="32"/>
      <c r="B71" s="104"/>
      <c r="C71" s="31"/>
      <c r="D71" s="30"/>
      <c r="E71" s="29"/>
      <c r="F71" s="22" t="str">
        <f>IF(C71&gt;0,(C71-$B$30)/$B$29,"")</f>
        <v/>
      </c>
      <c r="G71" s="28" t="str">
        <f>IF((AND(B71&lt;&gt;"",C71&gt;0)),F71/B71,"")</f>
        <v/>
      </c>
      <c r="L71" s="27" t="str">
        <f>IF(C71&gt;0,(IF(OR(C71&lt;0.8*MIN($E$7:$E$15,$E$17:$E$25),C71&gt;1.2*MAX($E$6:$E$25)),TRUE,FALSE)),"")</f>
        <v/>
      </c>
      <c r="M71" s="26" t="str">
        <f>IF(B71&gt;0,(IF(OR(G71&gt;1.15,G71&lt;0.85),TRUE,FALSE)),"")</f>
        <v/>
      </c>
    </row>
    <row r="72" spans="1:13" x14ac:dyDescent="0.2">
      <c r="A72" s="32"/>
      <c r="B72" s="104"/>
      <c r="C72" s="31"/>
      <c r="D72" s="30"/>
      <c r="E72" s="29"/>
      <c r="F72" s="22" t="str">
        <f>IF(C72&gt;0,(C72-$B$30)/$B$29,"")</f>
        <v/>
      </c>
      <c r="G72" s="28" t="str">
        <f>IF((AND(B72&lt;&gt;"",C72&gt;0)),F72/B72,"")</f>
        <v/>
      </c>
      <c r="L72" s="27" t="str">
        <f>IF(C72&gt;0,(IF(OR(C72&lt;0.8*MIN($E$7:$E$15,$E$17:$E$25),C72&gt;1.2*MAX($E$6:$E$25)),TRUE,FALSE)),"")</f>
        <v/>
      </c>
      <c r="M72" s="26" t="str">
        <f>IF(B72&gt;0,(IF(OR(G72&gt;1.15,G72&lt;0.85),TRUE,FALSE)),"")</f>
        <v/>
      </c>
    </row>
    <row r="73" spans="1:13" x14ac:dyDescent="0.2">
      <c r="A73" s="32"/>
      <c r="B73" s="104"/>
      <c r="C73" s="31"/>
      <c r="D73" s="30"/>
      <c r="E73" s="29"/>
      <c r="F73" s="22" t="str">
        <f>IF(C73&gt;0,(C73-$B$30)/$B$29,"")</f>
        <v/>
      </c>
      <c r="G73" s="28" t="str">
        <f>IF((AND(B73&lt;&gt;"",C73&gt;0)),F73/B73,"")</f>
        <v/>
      </c>
      <c r="L73" s="27" t="str">
        <f>IF(C73&gt;0,(IF(OR(C73&lt;0.8*MIN($E$7:$E$15,$E$17:$E$25),C73&gt;1.2*MAX($E$6:$E$25)),TRUE,FALSE)),"")</f>
        <v/>
      </c>
      <c r="M73" s="26" t="str">
        <f>IF(B73&gt;0,(IF(OR(G73&gt;1.15,G73&lt;0.85),TRUE,FALSE)),"")</f>
        <v/>
      </c>
    </row>
    <row r="74" spans="1:13" x14ac:dyDescent="0.2">
      <c r="A74" s="32"/>
      <c r="B74" s="104"/>
      <c r="C74" s="31"/>
      <c r="D74" s="30"/>
      <c r="E74" s="29"/>
      <c r="F74" s="22" t="str">
        <f>IF(C74&gt;0,(C74-$B$30)/$B$29,"")</f>
        <v/>
      </c>
      <c r="G74" s="28" t="str">
        <f>IF((AND(B74&lt;&gt;"",C74&gt;0)),F74/B74,"")</f>
        <v/>
      </c>
      <c r="L74" s="27" t="str">
        <f>IF(C74&gt;0,(IF(OR(C74&lt;0.8*MIN($E$7:$E$15,$E$17:$E$25),C74&gt;1.2*MAX($E$6:$E$25)),TRUE,FALSE)),"")</f>
        <v/>
      </c>
      <c r="M74" s="26" t="str">
        <f>IF(B74&gt;0,(IF(OR(G74&gt;1.15,G74&lt;0.85),TRUE,FALSE)),"")</f>
        <v/>
      </c>
    </row>
    <row r="75" spans="1:13" x14ac:dyDescent="0.2">
      <c r="A75" s="32"/>
      <c r="B75" s="104"/>
      <c r="C75" s="31"/>
      <c r="D75" s="30"/>
      <c r="E75" s="29"/>
      <c r="F75" s="22" t="str">
        <f>IF(C75&gt;0,(C75-$B$30)/$B$29,"")</f>
        <v/>
      </c>
      <c r="G75" s="28" t="str">
        <f>IF((AND(B75&lt;&gt;"",C75&gt;0)),F75/B75,"")</f>
        <v/>
      </c>
      <c r="L75" s="27" t="str">
        <f>IF(C75&gt;0,(IF(OR(C75&lt;0.8*MIN($E$7:$E$15,$E$17:$E$25),C75&gt;1.2*MAX($E$6:$E$25)),TRUE,FALSE)),"")</f>
        <v/>
      </c>
      <c r="M75" s="26" t="str">
        <f>IF(B75&gt;0,(IF(OR(G75&gt;1.15,G75&lt;0.85),TRUE,FALSE)),"")</f>
        <v/>
      </c>
    </row>
    <row r="76" spans="1:13" x14ac:dyDescent="0.2">
      <c r="A76" s="32"/>
      <c r="B76" s="104"/>
      <c r="C76" s="31"/>
      <c r="D76" s="30"/>
      <c r="E76" s="29"/>
      <c r="F76" s="22" t="str">
        <f>IF(C76&gt;0,(C76-$B$30)/$B$29,"")</f>
        <v/>
      </c>
      <c r="G76" s="28" t="str">
        <f>IF((AND(B76&lt;&gt;"",C76&gt;0)),F76/B76,"")</f>
        <v/>
      </c>
      <c r="L76" s="27" t="str">
        <f>IF(C76&gt;0,(IF(OR(C76&lt;0.8*MIN($E$7:$E$15,$E$17:$E$25),C76&gt;1.2*MAX($E$6:$E$25)),TRUE,FALSE)),"")</f>
        <v/>
      </c>
      <c r="M76" s="26" t="str">
        <f>IF(B76&gt;0,(IF(OR(G76&gt;1.15,G76&lt;0.85),TRUE,FALSE)),"")</f>
        <v/>
      </c>
    </row>
    <row r="77" spans="1:13" x14ac:dyDescent="0.2">
      <c r="A77" s="32"/>
      <c r="B77" s="104"/>
      <c r="C77" s="31"/>
      <c r="D77" s="30"/>
      <c r="E77" s="29"/>
      <c r="F77" s="22" t="str">
        <f>IF(C77&gt;0,(C77-$B$30)/$B$29,"")</f>
        <v/>
      </c>
      <c r="G77" s="28" t="str">
        <f>IF((AND(B77&lt;&gt;"",C77&gt;0)),F77/B77,"")</f>
        <v/>
      </c>
      <c r="L77" s="27" t="str">
        <f>IF(C77&gt;0,(IF(OR(C77&lt;0.8*MIN($E$7:$E$15,$E$17:$E$25),C77&gt;1.2*MAX($E$6:$E$25)),TRUE,FALSE)),"")</f>
        <v/>
      </c>
      <c r="M77" s="26" t="str">
        <f>IF(B77&gt;0,(IF(OR(G77&gt;1.15,G77&lt;0.85),TRUE,FALSE)),"")</f>
        <v/>
      </c>
    </row>
    <row r="78" spans="1:13" x14ac:dyDescent="0.2">
      <c r="A78" s="32"/>
      <c r="B78" s="104"/>
      <c r="C78" s="31"/>
      <c r="D78" s="30"/>
      <c r="E78" s="29"/>
      <c r="F78" s="22" t="str">
        <f>IF(C78&gt;0,(C78-$B$30)/$B$29,"")</f>
        <v/>
      </c>
      <c r="G78" s="28" t="str">
        <f>IF((AND(B78&lt;&gt;"",C78&gt;0)),F78/B78,"")</f>
        <v/>
      </c>
      <c r="L78" s="27" t="str">
        <f>IF(C78&gt;0,(IF(OR(C78&lt;0.8*MIN($E$7:$E$15,$E$17:$E$25),C78&gt;1.2*MAX($E$6:$E$25)),TRUE,FALSE)),"")</f>
        <v/>
      </c>
      <c r="M78" s="26" t="str">
        <f>IF(B78&gt;0,(IF(OR(G78&gt;1.15,G78&lt;0.85),TRUE,FALSE)),"")</f>
        <v/>
      </c>
    </row>
    <row r="79" spans="1:13" x14ac:dyDescent="0.2">
      <c r="A79" s="32"/>
      <c r="B79" s="104"/>
      <c r="C79" s="31"/>
      <c r="D79" s="30"/>
      <c r="E79" s="29"/>
      <c r="F79" s="22" t="str">
        <f>IF(C79&gt;0,(C79-$B$30)/$B$29,"")</f>
        <v/>
      </c>
      <c r="G79" s="28" t="str">
        <f>IF((AND(B79&lt;&gt;"",C79&gt;0)),F79/B79,"")</f>
        <v/>
      </c>
      <c r="L79" s="27" t="str">
        <f>IF(C79&gt;0,(IF(OR(C79&lt;0.8*MIN($E$7:$E$15,$E$17:$E$25),C79&gt;1.2*MAX($E$6:$E$25)),TRUE,FALSE)),"")</f>
        <v/>
      </c>
      <c r="M79" s="26" t="str">
        <f>IF(B79&gt;0,(IF(OR(G79&gt;1.15,G79&lt;0.85),TRUE,FALSE)),"")</f>
        <v/>
      </c>
    </row>
    <row r="80" spans="1:13" x14ac:dyDescent="0.2">
      <c r="A80" s="32"/>
      <c r="B80" s="104"/>
      <c r="C80" s="31"/>
      <c r="D80" s="30"/>
      <c r="E80" s="29"/>
      <c r="F80" s="22" t="str">
        <f>IF(C80&gt;0,(C80-$B$30)/$B$29,"")</f>
        <v/>
      </c>
      <c r="G80" s="28" t="str">
        <f>IF((AND(B80&lt;&gt;"",C80&gt;0)),F80/B80,"")</f>
        <v/>
      </c>
      <c r="L80" s="27" t="str">
        <f>IF(C80&gt;0,(IF(OR(C80&lt;0.8*MIN($E$7:$E$15,$E$17:$E$25),C80&gt;1.2*MAX($E$6:$E$25)),TRUE,FALSE)),"")</f>
        <v/>
      </c>
      <c r="M80" s="26" t="str">
        <f>IF(B80&gt;0,(IF(OR(G80&gt;1.15,G80&lt;0.85),TRUE,FALSE)),"")</f>
        <v/>
      </c>
    </row>
    <row r="81" spans="1:15" x14ac:dyDescent="0.2">
      <c r="A81" s="32"/>
      <c r="B81" s="104"/>
      <c r="C81" s="31"/>
      <c r="D81" s="30"/>
      <c r="E81" s="29"/>
      <c r="F81" s="22" t="str">
        <f>IF(C81&gt;0,(C81-$B$30)/$B$29,"")</f>
        <v/>
      </c>
      <c r="G81" s="28" t="str">
        <f>IF((AND(B81&lt;&gt;"",C81&gt;0)),F81/B81,"")</f>
        <v/>
      </c>
      <c r="L81" s="27" t="str">
        <f>IF(C81&gt;0,(IF(OR(C81&lt;0.8*MIN($E$7:$E$15,$E$17:$E$25),C81&gt;1.2*MAX($E$6:$E$25)),TRUE,FALSE)),"")</f>
        <v/>
      </c>
      <c r="M81" s="26" t="str">
        <f>IF(B81&gt;0,(IF(OR(G81&gt;1.15,G81&lt;0.85),TRUE,FALSE)),"")</f>
        <v/>
      </c>
    </row>
    <row r="82" spans="1:15" x14ac:dyDescent="0.2">
      <c r="A82" s="32"/>
      <c r="B82" s="104"/>
      <c r="C82" s="31"/>
      <c r="D82" s="30"/>
      <c r="E82" s="29"/>
      <c r="F82" s="22" t="str">
        <f>IF(C82&gt;0,(C82-$B$30)/$B$29,"")</f>
        <v/>
      </c>
      <c r="G82" s="28" t="str">
        <f>IF((AND(B82&lt;&gt;"",C82&gt;0)),F82/B82,"")</f>
        <v/>
      </c>
      <c r="L82" s="27" t="str">
        <f>IF(C82&gt;0,(IF(OR(C82&lt;0.8*MIN($E$7:$E$15,$E$17:$E$25),C82&gt;1.2*MAX($E$6:$E$25)),TRUE,FALSE)),"")</f>
        <v/>
      </c>
      <c r="M82" s="26" t="str">
        <f>IF(B82&gt;0,(IF(OR(G82&gt;1.15,G82&lt;0.85),TRUE,FALSE)),"")</f>
        <v/>
      </c>
    </row>
    <row r="83" spans="1:15" x14ac:dyDescent="0.2">
      <c r="A83" s="32"/>
      <c r="B83" s="104"/>
      <c r="C83" s="31"/>
      <c r="D83" s="30"/>
      <c r="E83" s="29"/>
      <c r="F83" s="22" t="str">
        <f>IF(C83&gt;0,(C83-$B$30)/$B$29,"")</f>
        <v/>
      </c>
      <c r="G83" s="28" t="str">
        <f>IF((AND(B83&lt;&gt;"",C83&gt;0)),F83/B83,"")</f>
        <v/>
      </c>
      <c r="L83" s="27" t="str">
        <f>IF(C83&gt;0,(IF(OR(C83&lt;0.8*MIN($E$7:$E$15,$E$17:$E$25),C83&gt;1.2*MAX($E$6:$E$25)),TRUE,FALSE)),"")</f>
        <v/>
      </c>
      <c r="M83" s="26" t="str">
        <f>IF(B83&gt;0,(IF(OR(G83&gt;1.15,G83&lt;0.85),TRUE,FALSE)),"")</f>
        <v/>
      </c>
    </row>
    <row r="84" spans="1:15" s="23" customFormat="1" x14ac:dyDescent="0.2">
      <c r="B84" s="105"/>
      <c r="C84" s="117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4"/>
      <c r="O84" s="24"/>
    </row>
    <row r="85" spans="1:15" s="23" customFormat="1" x14ac:dyDescent="0.2">
      <c r="B85" s="105"/>
      <c r="C85" s="117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4"/>
      <c r="O85" s="24"/>
    </row>
    <row r="86" spans="1:15" s="23" customFormat="1" x14ac:dyDescent="0.2">
      <c r="B86" s="105"/>
      <c r="C86" s="117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4"/>
      <c r="O86" s="24"/>
    </row>
    <row r="87" spans="1:15" s="23" customFormat="1" x14ac:dyDescent="0.2">
      <c r="B87" s="105"/>
      <c r="C87" s="117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4"/>
      <c r="O87" s="24"/>
    </row>
    <row r="88" spans="1:15" s="23" customFormat="1" x14ac:dyDescent="0.2">
      <c r="B88" s="105"/>
      <c r="C88" s="117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4"/>
      <c r="O88" s="24"/>
    </row>
  </sheetData>
  <mergeCells count="5">
    <mergeCell ref="A1:O1"/>
    <mergeCell ref="A3:B3"/>
    <mergeCell ref="A4:B4"/>
    <mergeCell ref="A32:B32"/>
    <mergeCell ref="L32:M32"/>
  </mergeCells>
  <conditionalFormatting sqref="L34:L83">
    <cfRule type="cellIs" dxfId="17" priority="6" operator="equal">
      <formula>TRUE</formula>
    </cfRule>
    <cfRule type="iconSet" priority="7">
      <iconSet iconSet="3Symbols">
        <cfvo type="percent" val="0"/>
        <cfvo type="percent" val="33"/>
        <cfvo type="percent" val="67"/>
      </iconSet>
    </cfRule>
  </conditionalFormatting>
  <conditionalFormatting sqref="M34:M83">
    <cfRule type="cellIs" dxfId="16" priority="8" operator="equal">
      <formula>TRUE</formula>
    </cfRule>
    <cfRule type="iconSet" priority="9">
      <iconSet>
        <cfvo type="percent" val="0"/>
        <cfvo type="percent" val="33"/>
        <cfvo type="formula" val="TRUE"/>
      </iconSet>
    </cfRule>
  </conditionalFormatting>
  <conditionalFormatting sqref="D6:D25">
    <cfRule type="cellIs" dxfId="15" priority="3" operator="equal">
      <formula>"N"</formula>
    </cfRule>
    <cfRule type="cellIs" dxfId="14" priority="4" operator="equal">
      <formula>"Y"</formula>
    </cfRule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M7">
    <cfRule type="cellIs" dxfId="13" priority="2" operator="notBetween">
      <formula>-0.15</formula>
      <formula>0.15</formula>
    </cfRule>
  </conditionalFormatting>
  <conditionalFormatting sqref="M8:M25">
    <cfRule type="cellIs" dxfId="12" priority="1" operator="notBetween">
      <formula>-0.15</formula>
      <formula>0.15</formula>
    </cfRule>
  </conditionalFormatting>
  <printOptions gridLines="1"/>
  <pageMargins left="0.70000000000000007" right="0.70000000000000007" top="0.75000000000000011" bottom="0.75000000000000011" header="0.30000000000000004" footer="0.30000000000000004"/>
  <pageSetup paperSize="9" scale="54" fitToHeight="2" orientation="landscape" horizontalDpi="0" verticalDpi="0"/>
  <rowBreaks count="1" manualBreakCount="1">
    <brk id="30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0C437-15A6-B941-9E7C-1E83D9071A0D}">
  <sheetPr>
    <pageSetUpPr fitToPage="1"/>
  </sheetPr>
  <dimension ref="A1:O88"/>
  <sheetViews>
    <sheetView workbookViewId="0">
      <selection activeCell="B41" sqref="B41"/>
    </sheetView>
  </sheetViews>
  <sheetFormatPr baseColWidth="10" defaultRowHeight="16" x14ac:dyDescent="0.2"/>
  <cols>
    <col min="1" max="1" width="14.1640625" style="4" customWidth="1"/>
    <col min="2" max="2" width="11.5" style="106" customWidth="1"/>
    <col min="3" max="3" width="12" style="109" customWidth="1"/>
    <col min="4" max="4" width="9.83203125" style="22" customWidth="1"/>
    <col min="5" max="6" width="13.83203125" style="22" customWidth="1"/>
    <col min="7" max="7" width="8.33203125" style="22" customWidth="1"/>
    <col min="8" max="9" width="10.83203125" style="22" hidden="1" customWidth="1"/>
    <col min="10" max="11" width="12.33203125" style="22" hidden="1" customWidth="1"/>
    <col min="12" max="12" width="9.1640625" style="22" customWidth="1"/>
    <col min="13" max="13" width="9.33203125" style="22" customWidth="1"/>
    <col min="14" max="14" width="12.5" style="21" hidden="1" customWidth="1"/>
    <col min="15" max="15" width="15.1640625" style="21" hidden="1" customWidth="1"/>
    <col min="16" max="16384" width="10.83203125" style="4"/>
  </cols>
  <sheetData>
    <row r="1" spans="1:15" s="92" customFormat="1" ht="24" x14ac:dyDescent="0.2">
      <c r="A1" s="93" t="s">
        <v>83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s="89" customFormat="1" x14ac:dyDescent="0.2">
      <c r="A2" s="89" t="s">
        <v>29</v>
      </c>
      <c r="B2" s="96" t="s">
        <v>82</v>
      </c>
      <c r="C2" s="107"/>
      <c r="D2" s="91"/>
      <c r="E2" s="91"/>
      <c r="F2" s="91"/>
      <c r="G2" s="91"/>
      <c r="H2" s="91"/>
      <c r="I2" s="91"/>
      <c r="J2" s="91"/>
      <c r="K2" s="91"/>
      <c r="L2" s="91"/>
      <c r="M2" s="90"/>
      <c r="N2" s="90"/>
    </row>
    <row r="3" spans="1:15" x14ac:dyDescent="0.2">
      <c r="A3" s="88" t="s">
        <v>81</v>
      </c>
      <c r="B3" s="87"/>
      <c r="C3" s="108"/>
      <c r="D3" s="86">
        <v>1</v>
      </c>
      <c r="F3" s="22" t="s">
        <v>80</v>
      </c>
      <c r="L3" s="26"/>
      <c r="M3" s="21"/>
      <c r="N3" s="83"/>
      <c r="O3" s="4"/>
    </row>
    <row r="4" spans="1:15" x14ac:dyDescent="0.2">
      <c r="A4" s="85" t="s">
        <v>79</v>
      </c>
      <c r="B4" s="84"/>
      <c r="G4" s="4"/>
      <c r="L4" s="26"/>
      <c r="M4" s="21"/>
      <c r="N4" s="83"/>
      <c r="O4" s="4"/>
    </row>
    <row r="5" spans="1:15" s="3" customFormat="1" x14ac:dyDescent="0.2">
      <c r="A5" s="82" t="s">
        <v>78</v>
      </c>
      <c r="B5" s="97" t="s">
        <v>2</v>
      </c>
      <c r="C5" s="110" t="s">
        <v>77</v>
      </c>
      <c r="D5" s="81" t="s">
        <v>76</v>
      </c>
      <c r="E5" s="79" t="s">
        <v>75</v>
      </c>
      <c r="F5" s="79" t="s">
        <v>74</v>
      </c>
      <c r="G5" s="80" t="s">
        <v>73</v>
      </c>
      <c r="H5" s="79" t="s">
        <v>72</v>
      </c>
      <c r="I5" s="79" t="s">
        <v>71</v>
      </c>
      <c r="J5" s="79" t="s">
        <v>70</v>
      </c>
      <c r="K5" s="79" t="s">
        <v>69</v>
      </c>
      <c r="L5" s="79" t="s">
        <v>68</v>
      </c>
      <c r="M5" s="78" t="s">
        <v>67</v>
      </c>
      <c r="N5" s="77" t="s">
        <v>66</v>
      </c>
      <c r="O5" s="76" t="s">
        <v>65</v>
      </c>
    </row>
    <row r="6" spans="1:15" x14ac:dyDescent="0.2">
      <c r="A6" s="68" t="str">
        <f>Data!B32</f>
        <v>CAL00-D2</v>
      </c>
      <c r="B6" s="98">
        <f>Data!C32</f>
        <v>0</v>
      </c>
      <c r="C6" s="67">
        <f>Data!D32</f>
        <v>5.1800000000000001E-4</v>
      </c>
      <c r="D6" s="66" t="s">
        <v>30</v>
      </c>
      <c r="E6" s="5">
        <f>$B$28+($B$29*(B6-$A$28))</f>
        <v>1.2604382550108467E-3</v>
      </c>
      <c r="F6" s="22">
        <f>IF(C6&gt;0,(C6-$B$30)/$B$29,"")</f>
        <v>-0.15839994808324645</v>
      </c>
      <c r="G6" s="10">
        <f>IF($D6="Y",MAX(G7:G15),"")</f>
        <v>894.81439177612788</v>
      </c>
      <c r="H6" s="50">
        <f>IF($D6="Y",B6*G6,"")</f>
        <v>0</v>
      </c>
      <c r="I6" s="50">
        <f>IF($D6="Y",C6*G6,"")</f>
        <v>0.46351385494003428</v>
      </c>
      <c r="J6" s="50">
        <f>IF($D6="Y",B6*C6*G6,"")</f>
        <v>0</v>
      </c>
      <c r="K6" s="50">
        <f>IF($D6="Y",(B6^2)*G6,"")</f>
        <v>0</v>
      </c>
      <c r="L6" s="22">
        <f>C6-E6</f>
        <v>-7.4243825501084664E-4</v>
      </c>
      <c r="M6" s="26"/>
      <c r="N6" s="50">
        <f>IF($D6="Y",(E6-C6)^2,"")</f>
        <v>5.5121456250355092E-7</v>
      </c>
      <c r="O6" s="64">
        <f>IF($D6="Y",N6*G6,"")</f>
        <v>4.9323472348475935E-4</v>
      </c>
    </row>
    <row r="7" spans="1:15" x14ac:dyDescent="0.2">
      <c r="A7" s="68" t="str">
        <f>Data!B33</f>
        <v>CAL01-D2</v>
      </c>
      <c r="B7" s="98">
        <f>Data!C33</f>
        <v>1</v>
      </c>
      <c r="C7" s="67">
        <f>Data!D33</f>
        <v>5.2529999999999999E-3</v>
      </c>
      <c r="D7" s="66" t="s">
        <v>30</v>
      </c>
      <c r="E7" s="5">
        <f>$B$28+($B$29*(B7-$A$28))</f>
        <v>5.9475499870213985E-3</v>
      </c>
      <c r="F7" s="22">
        <f>IF(C7&gt;0,(C7-$B$30)/$B$29,"")</f>
        <v>0.85181706203460428</v>
      </c>
      <c r="G7" s="10">
        <f>IF($D7="Y",(MAX($C$6:$C$15)/(C7))^$D$3,"")</f>
        <v>894.81439177612788</v>
      </c>
      <c r="H7" s="50">
        <f>IF($D7="Y",B7*G7,"")</f>
        <v>894.81439177612788</v>
      </c>
      <c r="I7" s="50">
        <f>IF($D7="Y",C7*G7,"")</f>
        <v>4.7004599999999996</v>
      </c>
      <c r="J7" s="50">
        <f>IF($D7="Y",B7*C7*G7,"")</f>
        <v>4.7004599999999996</v>
      </c>
      <c r="K7" s="50">
        <f>IF($D7="Y",(B7^2)*G7,"")</f>
        <v>894.81439177612788</v>
      </c>
      <c r="L7" s="22">
        <f>C7-E7</f>
        <v>-6.9454998702139868E-4</v>
      </c>
      <c r="M7" s="65">
        <f>L7/E7</f>
        <v>-0.11677917605350591</v>
      </c>
      <c r="N7" s="50">
        <f>IF($D7="Y",(E7-C7)^2,"")</f>
        <v>4.8239968447142502E-7</v>
      </c>
      <c r="O7" s="64">
        <f>IF($D7="Y",N7*G7,"")</f>
        <v>4.3165818025329419E-4</v>
      </c>
    </row>
    <row r="8" spans="1:15" x14ac:dyDescent="0.2">
      <c r="A8" s="68" t="str">
        <f>Data!B34</f>
        <v>CAL03-D2</v>
      </c>
      <c r="B8" s="98">
        <f>Data!C34</f>
        <v>3.3333333333333335</v>
      </c>
      <c r="C8" s="67">
        <f>Data!D34</f>
        <v>1.7310333333333334E-2</v>
      </c>
      <c r="D8" s="66" t="s">
        <v>30</v>
      </c>
      <c r="E8" s="5">
        <f>$B$28+($B$29*(B8-$A$28))</f>
        <v>1.6884144028379351E-2</v>
      </c>
      <c r="F8" s="22">
        <f>IF(C8&gt;0,(C8-$B$30)/$B$29,"")</f>
        <v>3.4242612499953862</v>
      </c>
      <c r="G8" s="10">
        <f>IF($D8="Y",(MAX($C$6:$C$15)/(C8))^$D$3,"")</f>
        <v>271.54069823419536</v>
      </c>
      <c r="H8" s="50">
        <f>IF($D8="Y",B8*G8,"")</f>
        <v>905.13566078065128</v>
      </c>
      <c r="I8" s="50">
        <f>IF($D8="Y",C8*G8,"")</f>
        <v>4.7004599999999996</v>
      </c>
      <c r="J8" s="50">
        <f>IF($D8="Y",B8*C8*G8,"")</f>
        <v>15.668199999999999</v>
      </c>
      <c r="K8" s="50">
        <f>IF($D8="Y",(B8^2)*G8,"")</f>
        <v>3017.1188692688379</v>
      </c>
      <c r="L8" s="22">
        <f>C8-E8</f>
        <v>4.2618930495398263E-4</v>
      </c>
      <c r="M8" s="65">
        <f>L8/E8</f>
        <v>2.5241984683240768E-2</v>
      </c>
      <c r="N8" s="50">
        <f>IF($D8="Y",(E8-C8)^2,"")</f>
        <v>1.8163732365715879E-7</v>
      </c>
      <c r="O8" s="64">
        <f>IF($D8="Y",N8*G8,"")</f>
        <v>4.9321925691255431E-5</v>
      </c>
    </row>
    <row r="9" spans="1:15" x14ac:dyDescent="0.2">
      <c r="A9" s="68" t="str">
        <f>Data!B35</f>
        <v>CAL04-D2</v>
      </c>
      <c r="B9" s="98">
        <f>Data!C35</f>
        <v>10</v>
      </c>
      <c r="C9" s="67">
        <f>Data!D35</f>
        <v>5.3031000000000009E-2</v>
      </c>
      <c r="D9" s="66" t="s">
        <v>30</v>
      </c>
      <c r="E9" s="5">
        <f>$B$28+($B$29*(B9-$A$28))</f>
        <v>4.8131555575116357E-2</v>
      </c>
      <c r="F9" s="22">
        <f>IF(C9&gt;0,(C9-$B$30)/$B$29,"")</f>
        <v>11.045301393483534</v>
      </c>
      <c r="G9" s="10">
        <f>IF($D9="Y",(MAX($C$6:$C$15)/(C9))^$D$3,"")</f>
        <v>88.636080782938265</v>
      </c>
      <c r="H9" s="50">
        <f>IF($D9="Y",B9*G9,"")</f>
        <v>886.36080782938268</v>
      </c>
      <c r="I9" s="50">
        <f>IF($D9="Y",C9*G9,"")</f>
        <v>4.7004599999999996</v>
      </c>
      <c r="J9" s="50">
        <f>IF($D9="Y",B9*C9*G9,"")</f>
        <v>47.004599999999996</v>
      </c>
      <c r="K9" s="50">
        <f>IF($D9="Y",(B9^2)*G9,"")</f>
        <v>8863.6080782938261</v>
      </c>
      <c r="L9" s="22">
        <f>C9-E9</f>
        <v>4.8994444248836519E-3</v>
      </c>
      <c r="M9" s="65">
        <f>L9/E9</f>
        <v>0.10179277121507843</v>
      </c>
      <c r="N9" s="50">
        <f>IF($D9="Y",(E9-C9)^2,"")</f>
        <v>2.40045556725235E-5</v>
      </c>
      <c r="O9" s="64">
        <f>IF($D9="Y",N9*G9,"")</f>
        <v>2.1276697357483321E-3</v>
      </c>
    </row>
    <row r="10" spans="1:15" x14ac:dyDescent="0.2">
      <c r="A10" s="68" t="str">
        <f>Data!B36</f>
        <v>CAL05-D2</v>
      </c>
      <c r="B10" s="98">
        <f>Data!C36</f>
        <v>33.333333333333336</v>
      </c>
      <c r="C10" s="67">
        <f>Data!D36</f>
        <v>0.18212566666666669</v>
      </c>
      <c r="D10" s="66" t="s">
        <v>31</v>
      </c>
      <c r="E10" s="5">
        <f>$B$28+($B$29*(B10-$A$28))</f>
        <v>0.15749749598869589</v>
      </c>
      <c r="F10" s="22">
        <f>IF(C10&gt;0,(C10-$B$30)/$B$29,"")</f>
        <v>38.587778306294638</v>
      </c>
      <c r="G10" s="10">
        <f>IF($D10="Y",(MAX($C$6:$C$15)/(C10))^$D$3,"")</f>
        <v>25.808882877573538</v>
      </c>
      <c r="H10" s="50">
        <f>IF($D10="Y",B10*G10,"")</f>
        <v>860.29609591911799</v>
      </c>
      <c r="I10" s="50">
        <f>IF($D10="Y",C10*G10,"")</f>
        <v>4.7004599999999996</v>
      </c>
      <c r="J10" s="50">
        <f>IF($D10="Y",B10*C10*G10,"")</f>
        <v>156.68200000000002</v>
      </c>
      <c r="K10" s="50">
        <f>IF($D10="Y",(B10^2)*G10,"")</f>
        <v>28676.53653063727</v>
      </c>
      <c r="L10" s="22">
        <f>C10-E10</f>
        <v>2.4628170677970795E-2</v>
      </c>
      <c r="M10" s="65">
        <f>L10/E10</f>
        <v>0.15637182371292074</v>
      </c>
      <c r="N10" s="50">
        <f>IF($D10="Y",(E10-C10)^2,"")</f>
        <v>6.0654679094326045E-4</v>
      </c>
      <c r="O10" s="64">
        <f>IF($D10="Y",N10*G10,"")</f>
        <v>1.565429508722269E-2</v>
      </c>
    </row>
    <row r="11" spans="1:15" x14ac:dyDescent="0.2">
      <c r="A11" s="68" t="str">
        <f>Data!B37</f>
        <v>CAL06-D2</v>
      </c>
      <c r="B11" s="98">
        <f>Data!C37</f>
        <v>100</v>
      </c>
      <c r="C11" s="67">
        <f>Data!D37</f>
        <v>0.50043199999999999</v>
      </c>
      <c r="D11" s="66" t="s">
        <v>30</v>
      </c>
      <c r="E11" s="5">
        <f>$B$28+($B$29*(B11-$A$28))</f>
        <v>0.46997161145606597</v>
      </c>
      <c r="F11" s="22">
        <f>IF(C11&gt;0,(C11-$B$30)/$B$29,"")</f>
        <v>106.49875451782071</v>
      </c>
      <c r="G11" s="10">
        <f>IF($D11="Y",(MAX($C$6:$C$15)/(C11))^$D$3,"")</f>
        <v>9.392804616811075</v>
      </c>
      <c r="H11" s="50">
        <f>IF($D11="Y",B11*G11,"")</f>
        <v>939.28046168110745</v>
      </c>
      <c r="I11" s="50">
        <f>IF($D11="Y",C11*G11,"")</f>
        <v>4.7004599999999996</v>
      </c>
      <c r="J11" s="50">
        <f>IF($D11="Y",B11*C11*G11,"")</f>
        <v>470.04599999999999</v>
      </c>
      <c r="K11" s="50">
        <f>IF($D11="Y",(B11^2)*G11,"")</f>
        <v>93928.046168110755</v>
      </c>
      <c r="L11" s="22">
        <f>C11-E11</f>
        <v>3.0460388543934014E-2</v>
      </c>
      <c r="M11" s="65">
        <f>L11/E11</f>
        <v>6.4813252122956203E-2</v>
      </c>
      <c r="N11" s="50">
        <f>IF($D11="Y",(E11-C11)^2,"")</f>
        <v>9.2783527024742655E-4</v>
      </c>
      <c r="O11" s="64">
        <f>IF($D11="Y",N11*G11,"")</f>
        <v>8.7149754100201791E-3</v>
      </c>
    </row>
    <row r="12" spans="1:15" x14ac:dyDescent="0.2">
      <c r="A12" s="68" t="str">
        <f>Data!B38</f>
        <v>CAL07-D2</v>
      </c>
      <c r="B12" s="98">
        <f>Data!C38</f>
        <v>333.33333333333331</v>
      </c>
      <c r="C12" s="67">
        <f>Data!D38</f>
        <v>1.5004339999999998</v>
      </c>
      <c r="D12" s="66" t="s">
        <v>30</v>
      </c>
      <c r="E12" s="5">
        <f>$B$28+($B$29*(B12-$A$28))</f>
        <v>1.5636310155918611</v>
      </c>
      <c r="F12" s="22">
        <f>IF(C12&gt;0,(C12-$B$30)/$B$29,"")</f>
        <v>319.85018652455165</v>
      </c>
      <c r="G12" s="10">
        <f>IF($D12="Y",(MAX($C$6:$C$15)/(C12))^$D$3,"")</f>
        <v>3.1327335957462976</v>
      </c>
      <c r="H12" s="50">
        <f>IF($D12="Y",B12*G12,"")</f>
        <v>1044.2445319154324</v>
      </c>
      <c r="I12" s="50">
        <f>IF($D12="Y",C12*G12,"")</f>
        <v>4.7004599999999996</v>
      </c>
      <c r="J12" s="50">
        <f>IF($D12="Y",B12*C12*G12,"")</f>
        <v>1566.82</v>
      </c>
      <c r="K12" s="50">
        <f>IF($D12="Y",(B12^2)*G12,"")</f>
        <v>348081.51063847746</v>
      </c>
      <c r="L12" s="22">
        <f>C12-E12</f>
        <v>-6.3197015591861305E-2</v>
      </c>
      <c r="M12" s="65">
        <f>L12/E12</f>
        <v>-4.0416834254173549E-2</v>
      </c>
      <c r="N12" s="50">
        <f>IF($D12="Y",(E12-C12)^2,"")</f>
        <v>3.9938627797179611E-3</v>
      </c>
      <c r="O12" s="64">
        <f>IF($D12="Y",N12*G12,"")</f>
        <v>1.2511708106823153E-2</v>
      </c>
    </row>
    <row r="13" spans="1:15" x14ac:dyDescent="0.2">
      <c r="A13" s="68" t="str">
        <f>Data!B39</f>
        <v>CAL08-D2</v>
      </c>
      <c r="B13" s="98">
        <f>Data!C39</f>
        <v>1000</v>
      </c>
      <c r="C13" s="67">
        <f>Data!D39</f>
        <v>4.7004599999999996</v>
      </c>
      <c r="D13" s="66" t="s">
        <v>30</v>
      </c>
      <c r="E13" s="5">
        <f>$B$28+($B$29*(B13-$A$28))</f>
        <v>4.688372170265561</v>
      </c>
      <c r="F13" s="22">
        <f>IF(C13&gt;0,(C13-$B$30)/$B$29,"")</f>
        <v>1002.5789506257945</v>
      </c>
      <c r="G13" s="10">
        <f>IF($D13="Y",(MAX($C$6:$C$15)/(C13))^$D$3,"")</f>
        <v>1</v>
      </c>
      <c r="H13" s="50">
        <f>IF($D13="Y",B13*G13,"")</f>
        <v>1000</v>
      </c>
      <c r="I13" s="50">
        <f>IF($D13="Y",C13*G13,"")</f>
        <v>4.7004599999999996</v>
      </c>
      <c r="J13" s="50">
        <f>IF($D13="Y",B13*C13*G13,"")</f>
        <v>4700.46</v>
      </c>
      <c r="K13" s="50">
        <f>IF($D13="Y",(B13^2)*G13,"")</f>
        <v>1000000</v>
      </c>
      <c r="L13" s="22">
        <f>C13-E13</f>
        <v>1.2087829734438671E-2</v>
      </c>
      <c r="M13" s="65">
        <f>L13/E13</f>
        <v>2.5782572917529257E-3</v>
      </c>
      <c r="N13" s="50">
        <f>IF($D13="Y",(E13-C13)^2,"")</f>
        <v>1.4611562768877966E-4</v>
      </c>
      <c r="O13" s="64">
        <f>IF($D13="Y",N13*G13,"")</f>
        <v>1.4611562768877966E-4</v>
      </c>
    </row>
    <row r="14" spans="1:15" x14ac:dyDescent="0.2">
      <c r="A14" s="68"/>
      <c r="B14" s="98"/>
      <c r="C14" s="67"/>
      <c r="D14" s="66" t="s">
        <v>43</v>
      </c>
      <c r="E14" s="5">
        <f>$B$28+($B$29*(B14-$A$28))</f>
        <v>1.2604382550108467E-3</v>
      </c>
      <c r="F14" s="22" t="str">
        <f>IF(C14&gt;0,(C14-$B$30)/$B$29,"")</f>
        <v/>
      </c>
      <c r="G14" s="10" t="str">
        <f>IF($D14="Y",(MAX($C$6:$C$15)/(C14))^$D$3,"")</f>
        <v/>
      </c>
      <c r="H14" s="50" t="str">
        <f>IF($D14="Y",B14*G14,"")</f>
        <v/>
      </c>
      <c r="I14" s="50" t="str">
        <f>IF($D14="Y",C14*G14,"")</f>
        <v/>
      </c>
      <c r="J14" s="50" t="str">
        <f>IF($D14="Y",B14*C14*G14,"")</f>
        <v/>
      </c>
      <c r="K14" s="50" t="str">
        <f>IF($D14="Y",(B14^2)*G14,"")</f>
        <v/>
      </c>
      <c r="L14" s="22">
        <f>C14-E14</f>
        <v>-1.2604382550108467E-3</v>
      </c>
      <c r="M14" s="65">
        <f>L14/E14</f>
        <v>-1</v>
      </c>
      <c r="N14" s="50" t="str">
        <f>IF($D14="Y",(E14-C14)^2,"")</f>
        <v/>
      </c>
      <c r="O14" s="64" t="str">
        <f>IF($D14="Y",N14*G14,"")</f>
        <v/>
      </c>
    </row>
    <row r="15" spans="1:15" x14ac:dyDescent="0.2">
      <c r="A15" s="68"/>
      <c r="B15" s="98"/>
      <c r="C15" s="67"/>
      <c r="D15" s="61" t="s">
        <v>43</v>
      </c>
      <c r="E15" s="60">
        <f>$B$28+($B$29*(B15-$A$28))</f>
        <v>1.2604382550108467E-3</v>
      </c>
      <c r="F15" s="46" t="str">
        <f>IF(C15&gt;0,(C15-$B$30)/$B$29,"")</f>
        <v/>
      </c>
      <c r="G15" s="59" t="str">
        <f>IF($D15="Y",(MAX($C$6:$C$15)/(C15))^$D$3,"")</f>
        <v/>
      </c>
      <c r="H15" s="57" t="str">
        <f>IF($D15="Y",B15*G15,"")</f>
        <v/>
      </c>
      <c r="I15" s="57" t="str">
        <f>IF($D15="Y",C15*G15,"")</f>
        <v/>
      </c>
      <c r="J15" s="57" t="str">
        <f>IF($D15="Y",B15*C15*G15,"")</f>
        <v/>
      </c>
      <c r="K15" s="57" t="str">
        <f>IF($D15="Y",(B15^2)*G15,"")</f>
        <v/>
      </c>
      <c r="L15" s="46">
        <f>C15-E15</f>
        <v>-1.2604382550108467E-3</v>
      </c>
      <c r="M15" s="58">
        <f>L15/E15</f>
        <v>-1</v>
      </c>
      <c r="N15" s="57" t="str">
        <f>IF($D15="Y",(E15-C15)^2,"")</f>
        <v/>
      </c>
      <c r="O15" s="56" t="str">
        <f>IF($D15="Y",N15*G15,"")</f>
        <v/>
      </c>
    </row>
    <row r="16" spans="1:15" x14ac:dyDescent="0.2">
      <c r="A16" s="75"/>
      <c r="B16" s="98"/>
      <c r="C16" s="67"/>
      <c r="D16" s="74" t="s">
        <v>43</v>
      </c>
      <c r="E16" s="73">
        <f>$B$28+($B$29*(B16-$A$28))</f>
        <v>1.2604382550108467E-3</v>
      </c>
      <c r="F16" s="70" t="str">
        <f>IF(C16&gt;0,(C16-$B$30)/$B$29,"")</f>
        <v/>
      </c>
      <c r="G16" s="72" t="str">
        <f>IF($D16="Y",MAX(G17:G25),"")</f>
        <v/>
      </c>
      <c r="H16" s="71" t="str">
        <f>IF($D16="Y",B16*G16,"")</f>
        <v/>
      </c>
      <c r="I16" s="71" t="str">
        <f>IF($D16="Y",C16*G16,"")</f>
        <v/>
      </c>
      <c r="J16" s="71" t="str">
        <f>IF($D16="Y",B16*C16*G16,"")</f>
        <v/>
      </c>
      <c r="K16" s="71" t="str">
        <f>IF($D16="Y",(B16^2)*G16,"")</f>
        <v/>
      </c>
      <c r="L16" s="70">
        <f>C16-E16</f>
        <v>-1.2604382550108467E-3</v>
      </c>
      <c r="M16" s="69"/>
      <c r="N16" s="50" t="str">
        <f>IF($D16="Y",(E16-C16)^2,"")</f>
        <v/>
      </c>
      <c r="O16" s="64" t="str">
        <f>IF($D16="Y",N16*G16,"")</f>
        <v/>
      </c>
    </row>
    <row r="17" spans="1:15" x14ac:dyDescent="0.2">
      <c r="A17" s="68"/>
      <c r="B17" s="98"/>
      <c r="C17" s="67"/>
      <c r="D17" s="66" t="s">
        <v>43</v>
      </c>
      <c r="E17" s="5">
        <f>$B$28+($B$29*(B17-$A$28))</f>
        <v>1.2604382550108467E-3</v>
      </c>
      <c r="F17" s="22" t="str">
        <f>IF(C17&gt;0,(C17-$B$30)/$B$29,"")</f>
        <v/>
      </c>
      <c r="G17" s="10" t="str">
        <f>IF($D17="Y",(MAX($C$6:$C$15)/(C17))^$D$3,"")</f>
        <v/>
      </c>
      <c r="H17" s="50" t="str">
        <f>IF($D17="Y",B17*G17,"")</f>
        <v/>
      </c>
      <c r="I17" s="50" t="str">
        <f>IF($D17="Y",C17*G17,"")</f>
        <v/>
      </c>
      <c r="J17" s="50" t="str">
        <f>IF($D17="Y",B17*C17*G17,"")</f>
        <v/>
      </c>
      <c r="K17" s="50" t="str">
        <f>IF($D17="Y",(B17^2)*G17,"")</f>
        <v/>
      </c>
      <c r="L17" s="22">
        <f>C17-E17</f>
        <v>-1.2604382550108467E-3</v>
      </c>
      <c r="M17" s="65">
        <f>L17/E17</f>
        <v>-1</v>
      </c>
      <c r="N17" s="50" t="str">
        <f>IF($D17="Y",(E17-C17)^2,"")</f>
        <v/>
      </c>
      <c r="O17" s="64" t="str">
        <f>IF($D17="Y",N17*G17,"")</f>
        <v/>
      </c>
    </row>
    <row r="18" spans="1:15" x14ac:dyDescent="0.2">
      <c r="A18" s="68"/>
      <c r="B18" s="98"/>
      <c r="C18" s="67"/>
      <c r="D18" s="66" t="s">
        <v>43</v>
      </c>
      <c r="E18" s="5">
        <f>$B$28+($B$29*(B18-$A$28))</f>
        <v>1.2604382550108467E-3</v>
      </c>
      <c r="F18" s="22" t="str">
        <f>IF(C18&gt;0,(C18-$B$30)/$B$29,"")</f>
        <v/>
      </c>
      <c r="G18" s="10" t="str">
        <f>IF($D18="Y",(MAX($C$6:$C$15)/(C18))^$D$3,"")</f>
        <v/>
      </c>
      <c r="H18" s="50" t="str">
        <f>IF($D18="Y",B18*G18,"")</f>
        <v/>
      </c>
      <c r="I18" s="50" t="str">
        <f>IF($D18="Y",C18*G18,"")</f>
        <v/>
      </c>
      <c r="J18" s="50" t="str">
        <f>IF($D18="Y",B18*C18*G18,"")</f>
        <v/>
      </c>
      <c r="K18" s="50" t="str">
        <f>IF($D18="Y",(B18^2)*G18,"")</f>
        <v/>
      </c>
      <c r="L18" s="22">
        <f>C18-E18</f>
        <v>-1.2604382550108467E-3</v>
      </c>
      <c r="M18" s="65">
        <f>L18/E18</f>
        <v>-1</v>
      </c>
      <c r="N18" s="50" t="str">
        <f>IF($D18="Y",(E18-C18)^2,"")</f>
        <v/>
      </c>
      <c r="O18" s="64" t="str">
        <f>IF($D18="Y",N18*G18,"")</f>
        <v/>
      </c>
    </row>
    <row r="19" spans="1:15" x14ac:dyDescent="0.2">
      <c r="A19" s="68"/>
      <c r="B19" s="98"/>
      <c r="C19" s="67"/>
      <c r="D19" s="66" t="s">
        <v>43</v>
      </c>
      <c r="E19" s="5">
        <f>$B$28+($B$29*(B19-$A$28))</f>
        <v>1.2604382550108467E-3</v>
      </c>
      <c r="F19" s="22" t="str">
        <f>IF(C19&gt;0,(C19-$B$30)/$B$29,"")</f>
        <v/>
      </c>
      <c r="G19" s="10" t="str">
        <f>IF($D19="Y",(MAX($C$6:$C$15)/(C19))^$D$3,"")</f>
        <v/>
      </c>
      <c r="H19" s="50" t="str">
        <f>IF($D19="Y",B19*G19,"")</f>
        <v/>
      </c>
      <c r="I19" s="50" t="str">
        <f>IF($D19="Y",C19*G19,"")</f>
        <v/>
      </c>
      <c r="J19" s="50" t="str">
        <f>IF($D19="Y",B19*C19*G19,"")</f>
        <v/>
      </c>
      <c r="K19" s="50" t="str">
        <f>IF($D19="Y",(B19^2)*G19,"")</f>
        <v/>
      </c>
      <c r="L19" s="22">
        <f>C19-E19</f>
        <v>-1.2604382550108467E-3</v>
      </c>
      <c r="M19" s="65">
        <f>L19/E19</f>
        <v>-1</v>
      </c>
      <c r="N19" s="50" t="str">
        <f>IF($D19="Y",(E19-C19)^2,"")</f>
        <v/>
      </c>
      <c r="O19" s="64" t="str">
        <f>IF($D19="Y",N19*G19,"")</f>
        <v/>
      </c>
    </row>
    <row r="20" spans="1:15" x14ac:dyDescent="0.2">
      <c r="A20" s="68"/>
      <c r="B20" s="98"/>
      <c r="C20" s="67"/>
      <c r="D20" s="66" t="s">
        <v>43</v>
      </c>
      <c r="E20" s="5">
        <f>$B$28+($B$29*(B20-$A$28))</f>
        <v>1.2604382550108467E-3</v>
      </c>
      <c r="F20" s="22" t="str">
        <f>IF(C20&gt;0,(C20-$B$30)/$B$29,"")</f>
        <v/>
      </c>
      <c r="G20" s="10" t="str">
        <f>IF($D20="Y",(MAX($C$6:$C$15)/(C20))^$D$3,"")</f>
        <v/>
      </c>
      <c r="H20" s="50" t="str">
        <f>IF($D20="Y",B20*G20,"")</f>
        <v/>
      </c>
      <c r="I20" s="50" t="str">
        <f>IF($D20="Y",C20*G20,"")</f>
        <v/>
      </c>
      <c r="J20" s="50" t="str">
        <f>IF($D20="Y",B20*C20*G20,"")</f>
        <v/>
      </c>
      <c r="K20" s="50" t="str">
        <f>IF($D20="Y",(B20^2)*G20,"")</f>
        <v/>
      </c>
      <c r="L20" s="22">
        <f>C20-E20</f>
        <v>-1.2604382550108467E-3</v>
      </c>
      <c r="M20" s="65">
        <f>L20/E20</f>
        <v>-1</v>
      </c>
      <c r="N20" s="50" t="str">
        <f>IF($D20="Y",(E20-C20)^2,"")</f>
        <v/>
      </c>
      <c r="O20" s="64" t="str">
        <f>IF($D20="Y",N20*G20,"")</f>
        <v/>
      </c>
    </row>
    <row r="21" spans="1:15" x14ac:dyDescent="0.2">
      <c r="A21" s="68"/>
      <c r="B21" s="98"/>
      <c r="C21" s="67"/>
      <c r="D21" s="66" t="s">
        <v>43</v>
      </c>
      <c r="E21" s="5">
        <f>$B$28+($B$29*(B21-$A$28))</f>
        <v>1.2604382550108467E-3</v>
      </c>
      <c r="F21" s="22" t="str">
        <f>IF(C21&gt;0,(C21-$B$30)/$B$29,"")</f>
        <v/>
      </c>
      <c r="G21" s="10" t="str">
        <f>IF($D21="Y",(MAX($C$6:$C$15)/(C21))^$D$3,"")</f>
        <v/>
      </c>
      <c r="H21" s="50" t="str">
        <f>IF($D21="Y",B21*G21,"")</f>
        <v/>
      </c>
      <c r="I21" s="50" t="str">
        <f>IF($D21="Y",C21*G21,"")</f>
        <v/>
      </c>
      <c r="J21" s="50" t="str">
        <f>IF($D21="Y",B21*C21*G21,"")</f>
        <v/>
      </c>
      <c r="K21" s="50" t="str">
        <f>IF($D21="Y",(B21^2)*G21,"")</f>
        <v/>
      </c>
      <c r="L21" s="22">
        <f>C21-E21</f>
        <v>-1.2604382550108467E-3</v>
      </c>
      <c r="M21" s="65">
        <f>L21/E21</f>
        <v>-1</v>
      </c>
      <c r="N21" s="50" t="str">
        <f>IF($D21="Y",(E21-C21)^2,"")</f>
        <v/>
      </c>
      <c r="O21" s="64" t="str">
        <f>IF($D21="Y",N21*G21,"")</f>
        <v/>
      </c>
    </row>
    <row r="22" spans="1:15" x14ac:dyDescent="0.2">
      <c r="A22" s="68"/>
      <c r="B22" s="98"/>
      <c r="C22" s="67"/>
      <c r="D22" s="66" t="s">
        <v>43</v>
      </c>
      <c r="E22" s="5">
        <f>$B$28+($B$29*(B22-$A$28))</f>
        <v>1.2604382550108467E-3</v>
      </c>
      <c r="F22" s="22" t="str">
        <f>IF(C22&gt;0,(C22-$B$30)/$B$29,"")</f>
        <v/>
      </c>
      <c r="G22" s="10" t="str">
        <f>IF($D22="Y",(MAX($C$6:$C$15)/(C22))^$D$3,"")</f>
        <v/>
      </c>
      <c r="H22" s="50" t="str">
        <f>IF($D22="Y",B22*G22,"")</f>
        <v/>
      </c>
      <c r="I22" s="50" t="str">
        <f>IF($D22="Y",C22*G22,"")</f>
        <v/>
      </c>
      <c r="J22" s="50" t="str">
        <f>IF($D22="Y",B22*C22*G22,"")</f>
        <v/>
      </c>
      <c r="K22" s="50" t="str">
        <f>IF($D22="Y",(B22^2)*G22,"")</f>
        <v/>
      </c>
      <c r="L22" s="22">
        <f>C22-E22</f>
        <v>-1.2604382550108467E-3</v>
      </c>
      <c r="M22" s="65">
        <f>L22/E22</f>
        <v>-1</v>
      </c>
      <c r="N22" s="50" t="str">
        <f>IF($D22="Y",(E22-C22)^2,"")</f>
        <v/>
      </c>
      <c r="O22" s="64" t="str">
        <f>IF($D22="Y",N22*G22,"")</f>
        <v/>
      </c>
    </row>
    <row r="23" spans="1:15" x14ac:dyDescent="0.2">
      <c r="A23" s="68"/>
      <c r="B23" s="98"/>
      <c r="C23" s="67"/>
      <c r="D23" s="66" t="s">
        <v>43</v>
      </c>
      <c r="E23" s="5">
        <f>$B$28+($B$29*(B23-$A$28))</f>
        <v>1.2604382550108467E-3</v>
      </c>
      <c r="F23" s="22" t="str">
        <f>IF(C23&gt;0,(C23-$B$30)/$B$29,"")</f>
        <v/>
      </c>
      <c r="G23" s="10" t="str">
        <f>IF($D23="Y",(MAX($C$6:$C$15)/(C23))^$D$3,"")</f>
        <v/>
      </c>
      <c r="H23" s="50" t="str">
        <f>IF($D23="Y",B23*G23,"")</f>
        <v/>
      </c>
      <c r="I23" s="50" t="str">
        <f>IF($D23="Y",C23*G23,"")</f>
        <v/>
      </c>
      <c r="J23" s="50" t="str">
        <f>IF($D23="Y",B23*C23*G23,"")</f>
        <v/>
      </c>
      <c r="K23" s="50" t="str">
        <f>IF($D23="Y",(B23^2)*G23,"")</f>
        <v/>
      </c>
      <c r="L23" s="22">
        <f>C23-E23</f>
        <v>-1.2604382550108467E-3</v>
      </c>
      <c r="M23" s="65">
        <f>L23/E23</f>
        <v>-1</v>
      </c>
      <c r="N23" s="50" t="str">
        <f>IF($D23="Y",(E23-C23)^2,"")</f>
        <v/>
      </c>
      <c r="O23" s="64" t="str">
        <f>IF($D23="Y",N23*G23,"")</f>
        <v/>
      </c>
    </row>
    <row r="24" spans="1:15" x14ac:dyDescent="0.2">
      <c r="A24" s="68"/>
      <c r="B24" s="98"/>
      <c r="C24" s="67"/>
      <c r="D24" s="66" t="s">
        <v>43</v>
      </c>
      <c r="E24" s="5">
        <f>$B$28+($B$29*(B24-$A$28))</f>
        <v>1.2604382550108467E-3</v>
      </c>
      <c r="F24" s="22" t="str">
        <f>IF(C24&gt;0,(C24-$B$30)/$B$29,"")</f>
        <v/>
      </c>
      <c r="G24" s="10" t="str">
        <f>IF($D24="Y",(MAX($C$6:$C$15)/(C24))^$D$3,"")</f>
        <v/>
      </c>
      <c r="H24" s="50" t="str">
        <f>IF($D24="Y",B24*G24,"")</f>
        <v/>
      </c>
      <c r="I24" s="50" t="str">
        <f>IF($D24="Y",C24*G24,"")</f>
        <v/>
      </c>
      <c r="J24" s="50" t="str">
        <f>IF($D24="Y",B24*C24*G24,"")</f>
        <v/>
      </c>
      <c r="K24" s="50" t="str">
        <f>IF($D24="Y",(B24^2)*G24,"")</f>
        <v/>
      </c>
      <c r="L24" s="22">
        <f>C24-E24</f>
        <v>-1.2604382550108467E-3</v>
      </c>
      <c r="M24" s="65">
        <f>L24/E24</f>
        <v>-1</v>
      </c>
      <c r="N24" s="50" t="str">
        <f>IF($D24="Y",(E24-C24)^2,"")</f>
        <v/>
      </c>
      <c r="O24" s="64" t="str">
        <f>IF($D24="Y",N24*G24,"")</f>
        <v/>
      </c>
    </row>
    <row r="25" spans="1:15" x14ac:dyDescent="0.2">
      <c r="A25" s="63"/>
      <c r="B25" s="99"/>
      <c r="C25" s="62"/>
      <c r="D25" s="61" t="s">
        <v>43</v>
      </c>
      <c r="E25" s="60">
        <f>$B$28+($B$29*(B25-$A$28))</f>
        <v>1.2604382550108467E-3</v>
      </c>
      <c r="F25" s="46" t="str">
        <f>IF(C25&gt;0,(C25-$B$30)/$B$29,"")</f>
        <v/>
      </c>
      <c r="G25" s="59" t="str">
        <f>IF($D25="Y",(MAX($C$6:$C$15)/(C25))^$D$3,"")</f>
        <v/>
      </c>
      <c r="H25" s="57" t="str">
        <f>IF($D25="Y",B25*G25,"")</f>
        <v/>
      </c>
      <c r="I25" s="57" t="str">
        <f>IF($D25="Y",C25*G25,"")</f>
        <v/>
      </c>
      <c r="J25" s="57" t="str">
        <f>IF($D25="Y",B25*C25*G25,"")</f>
        <v/>
      </c>
      <c r="K25" s="57" t="str">
        <f>IF($D25="Y",(B25^2)*G25,"")</f>
        <v/>
      </c>
      <c r="L25" s="46">
        <f>C25-E25</f>
        <v>-1.2604382550108467E-3</v>
      </c>
      <c r="M25" s="58">
        <f>L25/E25</f>
        <v>-1</v>
      </c>
      <c r="N25" s="57" t="str">
        <f>IF($D25="Y",(E25-C25)^2,"")</f>
        <v/>
      </c>
      <c r="O25" s="56" t="str">
        <f>IF($D25="Y",N25*G25,"")</f>
        <v/>
      </c>
    </row>
    <row r="27" spans="1:15" x14ac:dyDescent="0.2">
      <c r="A27" s="55" t="s">
        <v>32</v>
      </c>
      <c r="B27" s="100" t="s">
        <v>33</v>
      </c>
      <c r="C27" s="111"/>
      <c r="D27" s="54"/>
      <c r="E27" s="54"/>
      <c r="F27" s="54"/>
      <c r="G27" s="54" t="s">
        <v>64</v>
      </c>
      <c r="H27" s="54" t="s">
        <v>63</v>
      </c>
      <c r="I27" s="54" t="s">
        <v>62</v>
      </c>
      <c r="J27" s="54" t="s">
        <v>61</v>
      </c>
      <c r="K27" s="53" t="s">
        <v>60</v>
      </c>
      <c r="L27" s="54"/>
      <c r="M27" s="53"/>
      <c r="N27" s="52" t="s">
        <v>59</v>
      </c>
      <c r="O27" s="52" t="s">
        <v>58</v>
      </c>
    </row>
    <row r="28" spans="1:15" x14ac:dyDescent="0.2">
      <c r="A28" s="51">
        <f>H28/(G28)</f>
        <v>2.9829668265368721</v>
      </c>
      <c r="B28" s="101">
        <f>I28/G28</f>
        <v>1.5241937063870102E-2</v>
      </c>
      <c r="C28" s="112" t="s">
        <v>34</v>
      </c>
      <c r="G28" s="22">
        <f>SUM(G6:G25)</f>
        <v>2189.1399836595201</v>
      </c>
      <c r="H28" s="22">
        <f>SUM(H6:H25)</f>
        <v>6530.1319499018191</v>
      </c>
      <c r="I28" s="22">
        <f>SUM(I6:I25)</f>
        <v>33.36673385494003</v>
      </c>
      <c r="J28" s="22">
        <f>SUM(J6:J25)</f>
        <v>6961.3812600000001</v>
      </c>
      <c r="K28" s="26">
        <f>SUM(K6:K25)</f>
        <v>1483461.6346765643</v>
      </c>
      <c r="M28" s="26"/>
      <c r="N28" s="50">
        <f>SQRT(SUM(N6:N25))</f>
        <v>7.5495564610383467E-2</v>
      </c>
      <c r="O28" s="50">
        <f>SQRT(SUM(O6:O25)/SUM(G6:G15))</f>
        <v>4.2814639080457333E-3</v>
      </c>
    </row>
    <row r="29" spans="1:15" x14ac:dyDescent="0.2">
      <c r="A29" s="27" t="s">
        <v>35</v>
      </c>
      <c r="B29" s="101">
        <f>(J28-((H28*I28)/G28))/(K28-((H28^2)/G28))</f>
        <v>4.687111732010551E-3</v>
      </c>
      <c r="C29" s="1" t="s">
        <v>36</v>
      </c>
      <c r="K29" s="26"/>
      <c r="M29" s="26"/>
    </row>
    <row r="30" spans="1:15" x14ac:dyDescent="0.2">
      <c r="A30" s="49" t="s">
        <v>37</v>
      </c>
      <c r="B30" s="48">
        <f>B28-(A28*B29)</f>
        <v>1.2604382550108467E-3</v>
      </c>
      <c r="C30" s="113" t="s">
        <v>38</v>
      </c>
      <c r="D30" s="46"/>
      <c r="E30" s="48">
        <f>B30/B29</f>
        <v>0.26891576883109158</v>
      </c>
      <c r="F30" s="47"/>
      <c r="G30" s="46" t="s">
        <v>57</v>
      </c>
      <c r="H30" s="46"/>
      <c r="I30" s="46"/>
      <c r="J30" s="46"/>
      <c r="K30" s="45"/>
      <c r="L30" s="46"/>
      <c r="M30" s="45"/>
    </row>
    <row r="32" spans="1:15" x14ac:dyDescent="0.2">
      <c r="A32" s="44" t="s">
        <v>39</v>
      </c>
      <c r="B32" s="43"/>
      <c r="C32" s="114"/>
      <c r="D32" s="42"/>
      <c r="E32" s="42"/>
      <c r="F32" s="42"/>
      <c r="G32" s="41"/>
      <c r="L32" s="40" t="s">
        <v>56</v>
      </c>
      <c r="M32" s="39"/>
    </row>
    <row r="33" spans="1:13" x14ac:dyDescent="0.2">
      <c r="A33" s="38" t="s">
        <v>40</v>
      </c>
      <c r="B33" s="102" t="s">
        <v>41</v>
      </c>
      <c r="C33" s="115" t="s">
        <v>3</v>
      </c>
      <c r="D33" s="37"/>
      <c r="E33" s="37"/>
      <c r="F33" s="36" t="s">
        <v>42</v>
      </c>
      <c r="G33" s="34" t="s">
        <v>55</v>
      </c>
      <c r="H33" s="37"/>
      <c r="I33" s="36"/>
      <c r="J33" s="36"/>
      <c r="K33" s="36"/>
      <c r="L33" s="35" t="s">
        <v>54</v>
      </c>
      <c r="M33" s="34" t="s">
        <v>53</v>
      </c>
    </row>
    <row r="34" spans="1:13" x14ac:dyDescent="0.2">
      <c r="A34" s="33" t="str">
        <f>Data!B40</f>
        <v>QC1A-D2</v>
      </c>
      <c r="B34" s="103">
        <f>Data!C40</f>
        <v>1</v>
      </c>
      <c r="C34" s="116">
        <f>Data!D40</f>
        <v>5.7020000000000005E-3</v>
      </c>
      <c r="D34" s="29"/>
      <c r="E34" s="29"/>
      <c r="F34" s="22">
        <f>IF(C34&gt;0,(C34-$B$30)/$B$29,"")</f>
        <v>0.94761166341642389</v>
      </c>
      <c r="G34" s="28">
        <f>IF((AND(B34&lt;&gt;"",C34&gt;0)),F34/B34,"")</f>
        <v>0.94761166341642389</v>
      </c>
      <c r="L34" s="27" t="b">
        <f>IF(C34&gt;0,(IF(OR(C34&lt;0.8*MIN($E$7:$E$15,$E$17:$E$25),C34&gt;1.2*MAX($E$6:$E$25)),TRUE,FALSE)),"")</f>
        <v>0</v>
      </c>
      <c r="M34" s="26" t="b">
        <f>IF(B34&gt;0,(IF(OR(G34&gt;1.15,G34&lt;0.85),TRUE,FALSE)),"")</f>
        <v>0</v>
      </c>
    </row>
    <row r="35" spans="1:13" x14ac:dyDescent="0.2">
      <c r="A35" s="33" t="str">
        <f>Data!B41</f>
        <v>QC1B-D2</v>
      </c>
      <c r="B35" s="103">
        <f>Data!C41</f>
        <v>1</v>
      </c>
      <c r="C35" s="116">
        <f>Data!D41</f>
        <v>5.0819999999999997E-3</v>
      </c>
      <c r="D35" s="29"/>
      <c r="E35" s="29"/>
      <c r="F35" s="22">
        <f>IF(C35&gt;0,(C35-$B$30)/$B$29,"")</f>
        <v>0.81533404012749711</v>
      </c>
      <c r="G35" s="28">
        <f>IF((AND(B35&lt;&gt;"",C35&gt;0)),F35/B35,"")</f>
        <v>0.81533404012749711</v>
      </c>
      <c r="L35" s="27" t="b">
        <f>IF(C35&gt;0,(IF(OR(C35&lt;0.8*MIN($E$7:$E$15,$E$17:$E$25),C35&gt;1.2*MAX($E$6:$E$25)),TRUE,FALSE)),"")</f>
        <v>0</v>
      </c>
      <c r="M35" s="26" t="b">
        <f>IF(B35&gt;0,(IF(OR(G35&gt;1.15,G35&lt;0.85),TRUE,FALSE)),"")</f>
        <v>1</v>
      </c>
    </row>
    <row r="36" spans="1:13" x14ac:dyDescent="0.2">
      <c r="A36" s="33" t="str">
        <f>Data!B42</f>
        <v>QC1C-D2</v>
      </c>
      <c r="B36" s="103">
        <f>Data!C42</f>
        <v>1</v>
      </c>
      <c r="C36" s="116">
        <f>Data!D42</f>
        <v>5.4120000000000001E-3</v>
      </c>
      <c r="D36" s="30"/>
      <c r="E36" s="29"/>
      <c r="F36" s="22">
        <f>IF(C36&gt;0,(C36-$B$30)/$B$29,"")</f>
        <v>0.88573987187805492</v>
      </c>
      <c r="G36" s="28">
        <f>IF((AND(B36&lt;&gt;"",C36&gt;0)),F36/B36,"")</f>
        <v>0.88573987187805492</v>
      </c>
      <c r="L36" s="27" t="b">
        <f>IF(C36&gt;0,(IF(OR(C36&lt;0.8*MIN($E$7:$E$15,$E$17:$E$25),C36&gt;1.2*MAX($E$6:$E$25)),TRUE,FALSE)),"")</f>
        <v>0</v>
      </c>
      <c r="M36" s="26" t="b">
        <f>IF(B36&gt;0,(IF(OR(G36&gt;1.15,G36&lt;0.85),TRUE,FALSE)),"")</f>
        <v>0</v>
      </c>
    </row>
    <row r="37" spans="1:13" x14ac:dyDescent="0.2">
      <c r="A37" s="33" t="str">
        <f>Data!B43</f>
        <v>QC1D-D2</v>
      </c>
      <c r="B37" s="103">
        <f>Data!C43</f>
        <v>1</v>
      </c>
      <c r="C37" s="116">
        <f>Data!D43</f>
        <v>6.0299999999999998E-3</v>
      </c>
      <c r="D37" s="30"/>
      <c r="E37" s="29"/>
      <c r="F37" s="22">
        <f>IF(C37&gt;0,(C37-$B$30)/$B$29,"")</f>
        <v>1.0175907931563719</v>
      </c>
      <c r="G37" s="28">
        <f>IF((AND(B37&lt;&gt;"",C37&gt;0)),F37/B37,"")</f>
        <v>1.0175907931563719</v>
      </c>
      <c r="L37" s="27" t="b">
        <f>IF(C37&gt;0,(IF(OR(C37&lt;0.8*MIN($E$7:$E$15,$E$17:$E$25),C37&gt;1.2*MAX($E$6:$E$25)),TRUE,FALSE)),"")</f>
        <v>0</v>
      </c>
      <c r="M37" s="26" t="b">
        <f>IF(B37&gt;0,(IF(OR(G37&gt;1.15,G37&lt;0.85),TRUE,FALSE)),"")</f>
        <v>0</v>
      </c>
    </row>
    <row r="38" spans="1:13" x14ac:dyDescent="0.2">
      <c r="A38" s="33" t="str">
        <f>Data!B44</f>
        <v>QC1E-D2</v>
      </c>
      <c r="B38" s="103">
        <f>Data!C44</f>
        <v>1</v>
      </c>
      <c r="C38" s="116">
        <f>Data!D44</f>
        <v>5.5190000000000005E-3</v>
      </c>
      <c r="D38" s="30"/>
      <c r="E38" s="29"/>
      <c r="F38" s="22">
        <f>IF(C38&gt;0,(C38-$B$30)/$B$29,"")</f>
        <v>0.90856842944566008</v>
      </c>
      <c r="G38" s="28">
        <f>IF((AND(B38&lt;&gt;"",C38&gt;0)),F38/B38,"")</f>
        <v>0.90856842944566008</v>
      </c>
      <c r="L38" s="27" t="b">
        <f>IF(C38&gt;0,(IF(OR(C38&lt;0.8*MIN($E$7:$E$15,$E$17:$E$25),C38&gt;1.2*MAX($E$6:$E$25)),TRUE,FALSE)),"")</f>
        <v>0</v>
      </c>
      <c r="M38" s="26" t="b">
        <f>IF(B38&gt;0,(IF(OR(G38&gt;1.15,G38&lt;0.85),TRUE,FALSE)),"")</f>
        <v>0</v>
      </c>
    </row>
    <row r="39" spans="1:13" x14ac:dyDescent="0.2">
      <c r="A39" s="33" t="str">
        <f>Data!B45</f>
        <v>QC2A-D2</v>
      </c>
      <c r="B39" s="103">
        <v>500</v>
      </c>
      <c r="C39" s="116">
        <f>Data!D45</f>
        <v>2.4754650000000002</v>
      </c>
      <c r="D39" s="30"/>
      <c r="E39" s="29"/>
      <c r="F39" s="22">
        <f>IF(C39&gt;0,(C39-$B$30)/$B$29,"")</f>
        <v>527.87403057781853</v>
      </c>
      <c r="G39" s="28">
        <f>IF((AND(B39&lt;&gt;"",C39&gt;0)),F39/B39,"")</f>
        <v>1.0557480611556371</v>
      </c>
      <c r="L39" s="27" t="b">
        <f>IF(C39&gt;0,(IF(OR(C39&lt;0.8*MIN($E$7:$E$15,$E$17:$E$25),C39&gt;1.2*MAX($E$6:$E$25)),TRUE,FALSE)),"")</f>
        <v>0</v>
      </c>
      <c r="M39" s="26" t="b">
        <f>IF(B39&gt;0,(IF(OR(G39&gt;1.15,G39&lt;0.85),TRUE,FALSE)),"")</f>
        <v>0</v>
      </c>
    </row>
    <row r="40" spans="1:13" x14ac:dyDescent="0.2">
      <c r="A40" s="33" t="str">
        <f>Data!B46</f>
        <v>QC2B-D2</v>
      </c>
      <c r="B40" s="103">
        <v>500</v>
      </c>
      <c r="C40" s="116">
        <f>Data!D46</f>
        <v>2.3753850000000001</v>
      </c>
      <c r="D40" s="29"/>
      <c r="E40" s="29"/>
      <c r="F40" s="22">
        <f>IF(C40&gt;0,(C40-$B$30)/$B$29,"")</f>
        <v>506.52186196692207</v>
      </c>
      <c r="G40" s="28">
        <f>IF((AND(B40&lt;&gt;"",C40&gt;0)),F40/B40,"")</f>
        <v>1.0130437239338441</v>
      </c>
      <c r="L40" s="27" t="b">
        <f>IF(C40&gt;0,(IF(OR(C40&lt;0.8*MIN($E$7:$E$15,$E$17:$E$25),C40&gt;1.2*MAX($E$6:$E$25)),TRUE,FALSE)),"")</f>
        <v>0</v>
      </c>
      <c r="M40" s="26" t="b">
        <f>IF(B40&gt;0,(IF(OR(G40&gt;1.15,G40&lt;0.85),TRUE,FALSE)),"")</f>
        <v>0</v>
      </c>
    </row>
    <row r="41" spans="1:13" x14ac:dyDescent="0.2">
      <c r="A41" s="33" t="str">
        <f>Data!B47</f>
        <v>QC2C-D2</v>
      </c>
      <c r="B41" s="103">
        <v>500</v>
      </c>
      <c r="C41" s="116">
        <f>Data!D47</f>
        <v>2.7504400000000002</v>
      </c>
      <c r="D41" s="30"/>
      <c r="E41" s="29"/>
      <c r="F41" s="22">
        <f>IF(C41&gt;0,(C41-$B$30)/$B$29,"")</f>
        <v>586.54022326148402</v>
      </c>
      <c r="G41" s="28">
        <f>IF((AND(B41&lt;&gt;"",C41&gt;0)),F41/B41,"")</f>
        <v>1.1730804465229681</v>
      </c>
      <c r="L41" s="27" t="b">
        <f>IF(C41&gt;0,(IF(OR(C41&lt;0.8*MIN($E$7:$E$15,$E$17:$E$25),C41&gt;1.2*MAX($E$6:$E$25)),TRUE,FALSE)),"")</f>
        <v>0</v>
      </c>
      <c r="M41" s="26" t="b">
        <f>IF(B41&gt;0,(IF(OR(G41&gt;1.15,G41&lt;0.85),TRUE,FALSE)),"")</f>
        <v>1</v>
      </c>
    </row>
    <row r="42" spans="1:13" x14ac:dyDescent="0.2">
      <c r="A42" s="33" t="str">
        <f>Data!B48</f>
        <v>QC2D-D2</v>
      </c>
      <c r="B42" s="103">
        <v>500</v>
      </c>
      <c r="C42" s="116">
        <f>Data!D48</f>
        <v>2.600444</v>
      </c>
      <c r="D42" s="30"/>
      <c r="E42" s="29"/>
      <c r="F42" s="22">
        <f>IF(C42&gt;0,(C42-$B$30)/$B$29,"")</f>
        <v>554.53842586979715</v>
      </c>
      <c r="G42" s="28">
        <f>IF((AND(B42&lt;&gt;"",C42&gt;0)),F42/B42,"")</f>
        <v>1.1090768517395944</v>
      </c>
      <c r="L42" s="27" t="b">
        <f>IF(C42&gt;0,(IF(OR(C42&lt;0.8*MIN($E$7:$E$15,$E$17:$E$25),C42&gt;1.2*MAX($E$6:$E$25)),TRUE,FALSE)),"")</f>
        <v>0</v>
      </c>
      <c r="M42" s="26" t="b">
        <f>IF(B42&gt;0,(IF(OR(G42&gt;1.15,G42&lt;0.85),TRUE,FALSE)),"")</f>
        <v>0</v>
      </c>
    </row>
    <row r="43" spans="1:13" x14ac:dyDescent="0.2">
      <c r="A43" s="33" t="str">
        <f>Data!B49</f>
        <v>QC2E-D2</v>
      </c>
      <c r="B43" s="103">
        <v>500</v>
      </c>
      <c r="C43" s="116">
        <f>Data!D49</f>
        <v>2.4254549999999999</v>
      </c>
      <c r="D43" s="30"/>
      <c r="E43" s="29"/>
      <c r="F43" s="22">
        <f>IF(C43&gt;0,(C43-$B$30)/$B$29,"")</f>
        <v>517.20434680252936</v>
      </c>
      <c r="G43" s="28">
        <f>IF((AND(B43&lt;&gt;"",C43&gt;0)),F43/B43,"")</f>
        <v>1.0344086936050587</v>
      </c>
      <c r="L43" s="27" t="b">
        <f>IF(C43&gt;0,(IF(OR(C43&lt;0.8*MIN($E$7:$E$15,$E$17:$E$25),C43&gt;1.2*MAX($E$6:$E$25)),TRUE,FALSE)),"")</f>
        <v>0</v>
      </c>
      <c r="M43" s="26" t="b">
        <f>IF(B43&gt;0,(IF(OR(G43&gt;1.15,G43&lt;0.85),TRUE,FALSE)),"")</f>
        <v>0</v>
      </c>
    </row>
    <row r="44" spans="1:13" x14ac:dyDescent="0.2">
      <c r="A44" s="33" t="str">
        <f>Data!B50</f>
        <v>QC3A-D2</v>
      </c>
      <c r="B44" s="103">
        <v>3.3333333333333335</v>
      </c>
      <c r="C44" s="116">
        <f>Data!D50</f>
        <v>1.7538000000000002E-2</v>
      </c>
      <c r="D44" s="30"/>
      <c r="E44" s="29"/>
      <c r="F44" s="22">
        <f>IF(C44&gt;0,(C44-$B$30)/$B$29,"")</f>
        <v>3.4728341622030943</v>
      </c>
      <c r="G44" s="28">
        <f>IF((AND(B44&lt;&gt;"",C44&gt;0)),F44/B44,"")</f>
        <v>1.0418502486609282</v>
      </c>
      <c r="L44" s="27" t="b">
        <f>IF(C44&gt;0,(IF(OR(C44&lt;0.8*MIN($E$7:$E$15,$E$17:$E$25),C44&gt;1.2*MAX($E$6:$E$25)),TRUE,FALSE)),"")</f>
        <v>0</v>
      </c>
      <c r="M44" s="26" t="b">
        <f>IF(B44&gt;0,(IF(OR(G44&gt;1.15,G44&lt;0.85),TRUE,FALSE)),"")</f>
        <v>0</v>
      </c>
    </row>
    <row r="45" spans="1:13" x14ac:dyDescent="0.2">
      <c r="A45" s="33" t="str">
        <f>Data!B51</f>
        <v>QC3B-D2</v>
      </c>
      <c r="B45" s="103">
        <v>3.3333333333333335</v>
      </c>
      <c r="C45" s="116">
        <f>Data!D51</f>
        <v>1.866166666666667E-2</v>
      </c>
      <c r="D45" s="30"/>
      <c r="E45" s="29"/>
      <c r="F45" s="22">
        <f>IF(C45&gt;0,(C45-$B$30)/$B$29,"")</f>
        <v>3.7125695751638323</v>
      </c>
      <c r="G45" s="28">
        <f>IF((AND(B45&lt;&gt;"",C45&gt;0)),F45/B45,"")</f>
        <v>1.1137708725491497</v>
      </c>
      <c r="L45" s="27" t="b">
        <f>IF(C45&gt;0,(IF(OR(C45&lt;0.8*MIN($E$7:$E$15,$E$17:$E$25),C45&gt;1.2*MAX($E$6:$E$25)),TRUE,FALSE)),"")</f>
        <v>0</v>
      </c>
      <c r="M45" s="26" t="b">
        <f>IF(B45&gt;0,(IF(OR(G45&gt;1.15,G45&lt;0.85),TRUE,FALSE)),"")</f>
        <v>0</v>
      </c>
    </row>
    <row r="46" spans="1:13" x14ac:dyDescent="0.2">
      <c r="A46" s="33" t="str">
        <f>Data!B52</f>
        <v>QC3C-D2</v>
      </c>
      <c r="B46" s="103">
        <v>3.3333333333333335</v>
      </c>
      <c r="C46" s="116">
        <f>Data!D52</f>
        <v>1.5673666666666669E-2</v>
      </c>
      <c r="D46" s="30"/>
      <c r="E46" s="29"/>
      <c r="F46" s="22">
        <f>IF(C46&gt;0,(C46-$B$30)/$B$29,"")</f>
        <v>3.0750767713133271</v>
      </c>
      <c r="G46" s="28">
        <f>IF((AND(B46&lt;&gt;"",C46&gt;0)),F46/B46,"")</f>
        <v>0.92252303139399805</v>
      </c>
      <c r="L46" s="27" t="b">
        <f>IF(C46&gt;0,(IF(OR(C46&lt;0.8*MIN($E$7:$E$15,$E$17:$E$25),C46&gt;1.2*MAX($E$6:$E$25)),TRUE,FALSE)),"")</f>
        <v>0</v>
      </c>
      <c r="M46" s="26" t="b">
        <f>IF(B46&gt;0,(IF(OR(G46&gt;1.15,G46&lt;0.85),TRUE,FALSE)),"")</f>
        <v>0</v>
      </c>
    </row>
    <row r="47" spans="1:13" x14ac:dyDescent="0.2">
      <c r="A47" s="33" t="str">
        <f>Data!B53</f>
        <v>QC3D-D2</v>
      </c>
      <c r="B47" s="103">
        <v>3.3333333333333335</v>
      </c>
      <c r="C47" s="116">
        <f>Data!D53</f>
        <v>1.5959000000000001E-2</v>
      </c>
      <c r="D47" s="30"/>
      <c r="E47" s="29"/>
      <c r="F47" s="22">
        <f>IF(C47&gt;0,(C47-$B$30)/$B$29,"")</f>
        <v>3.1359529248269404</v>
      </c>
      <c r="G47" s="28">
        <f>IF((AND(B47&lt;&gt;"",C47&gt;0)),F47/B47,"")</f>
        <v>0.94078587744808206</v>
      </c>
      <c r="L47" s="27" t="b">
        <f>IF(C47&gt;0,(IF(OR(C47&lt;0.8*MIN($E$7:$E$15,$E$17:$E$25),C47&gt;1.2*MAX($E$6:$E$25)),TRUE,FALSE)),"")</f>
        <v>0</v>
      </c>
      <c r="M47" s="26" t="b">
        <f>IF(B47&gt;0,(IF(OR(G47&gt;1.15,G47&lt;0.85),TRUE,FALSE)),"")</f>
        <v>0</v>
      </c>
    </row>
    <row r="48" spans="1:13" x14ac:dyDescent="0.2">
      <c r="A48" s="33" t="str">
        <f>Data!B54</f>
        <v>QC3E-D2</v>
      </c>
      <c r="B48" s="103">
        <v>3.3333333333333335</v>
      </c>
      <c r="C48" s="116">
        <f>Data!D54</f>
        <v>1.7188666666666668E-2</v>
      </c>
      <c r="D48" s="30"/>
      <c r="E48" s="29"/>
      <c r="F48" s="22">
        <f>IF(C48&gt;0,(C48-$B$30)/$B$29,"")</f>
        <v>3.3983035443499787</v>
      </c>
      <c r="G48" s="28">
        <f>IF((AND(B48&lt;&gt;"",C48&gt;0)),F48/B48,"")</f>
        <v>1.0194910633049936</v>
      </c>
      <c r="L48" s="27" t="b">
        <f>IF(C48&gt;0,(IF(OR(C48&lt;0.8*MIN($E$7:$E$15,$E$17:$E$25),C48&gt;1.2*MAX($E$6:$E$25)),TRUE,FALSE)),"")</f>
        <v>0</v>
      </c>
      <c r="M48" s="26" t="b">
        <f>IF(B48&gt;0,(IF(OR(G48&gt;1.15,G48&lt;0.85),TRUE,FALSE)),"")</f>
        <v>0</v>
      </c>
    </row>
    <row r="49" spans="1:13" x14ac:dyDescent="0.2">
      <c r="A49" s="33" t="str">
        <f>Data!B55</f>
        <v>QC4A-D2</v>
      </c>
      <c r="B49" s="103">
        <f>Data!C55</f>
        <v>900</v>
      </c>
      <c r="C49" s="116">
        <f>Data!D55</f>
        <v>4.1855170000000008</v>
      </c>
      <c r="D49" s="30"/>
      <c r="E49" s="29"/>
      <c r="F49" s="22">
        <f>IF(C49&gt;0,(C49-$B$30)/$B$29,"")</f>
        <v>892.71534390116619</v>
      </c>
      <c r="G49" s="28">
        <f>IF((AND(B49&lt;&gt;"",C49&gt;0)),F49/B49,"")</f>
        <v>0.99190593766796242</v>
      </c>
      <c r="L49" s="27" t="b">
        <f>IF(C49&gt;0,(IF(OR(C49&lt;0.8*MIN($E$7:$E$15,$E$17:$E$25),C49&gt;1.2*MAX($E$6:$E$25)),TRUE,FALSE)),"")</f>
        <v>0</v>
      </c>
      <c r="M49" s="26" t="b">
        <f>IF(B49&gt;0,(IF(OR(G49&gt;1.15,G49&lt;0.85),TRUE,FALSE)),"")</f>
        <v>0</v>
      </c>
    </row>
    <row r="50" spans="1:13" x14ac:dyDescent="0.2">
      <c r="A50" s="33" t="str">
        <f>Data!B56</f>
        <v>QC4B-D2</v>
      </c>
      <c r="B50" s="103">
        <f>Data!C56</f>
        <v>900</v>
      </c>
      <c r="C50" s="116">
        <f>Data!D56</f>
        <v>4.0504959999999999</v>
      </c>
      <c r="D50" s="30"/>
      <c r="E50" s="29"/>
      <c r="F50" s="22">
        <f>IF(C50&gt;0,(C50-$B$30)/$B$29,"")</f>
        <v>863.90847781391733</v>
      </c>
      <c r="G50" s="28">
        <f>IF((AND(B50&lt;&gt;"",C50&gt;0)),F50/B50,"")</f>
        <v>0.95989830868213033</v>
      </c>
      <c r="L50" s="27" t="b">
        <f>IF(C50&gt;0,(IF(OR(C50&lt;0.8*MIN($E$7:$E$15,$E$17:$E$25),C50&gt;1.2*MAX($E$6:$E$25)),TRUE,FALSE)),"")</f>
        <v>0</v>
      </c>
      <c r="M50" s="26" t="b">
        <f>IF(B50&gt;0,(IF(OR(G50&gt;1.15,G50&lt;0.85),TRUE,FALSE)),"")</f>
        <v>0</v>
      </c>
    </row>
    <row r="51" spans="1:13" x14ac:dyDescent="0.2">
      <c r="A51" s="33" t="str">
        <f>Data!B57</f>
        <v>QC4C-D2</v>
      </c>
      <c r="B51" s="103">
        <f>Data!C57</f>
        <v>900</v>
      </c>
      <c r="C51" s="116">
        <f>Data!D57</f>
        <v>4.7705140000000004</v>
      </c>
      <c r="D51" s="30"/>
      <c r="E51" s="29"/>
      <c r="F51" s="22">
        <f>IF(C51&gt;0,(C51-$B$30)/$B$29,"")</f>
        <v>1017.5250419514116</v>
      </c>
      <c r="G51" s="28">
        <f>IF((AND(B51&lt;&gt;"",C51&gt;0)),F51/B51,"")</f>
        <v>1.130583379946013</v>
      </c>
      <c r="L51" s="27" t="b">
        <f>IF(C51&gt;0,(IF(OR(C51&lt;0.8*MIN($E$7:$E$15,$E$17:$E$25),C51&gt;1.2*MAX($E$6:$E$25)),TRUE,FALSE)),"")</f>
        <v>0</v>
      </c>
      <c r="M51" s="26" t="b">
        <f>IF(B51&gt;0,(IF(OR(G51&gt;1.15,G51&lt;0.85),TRUE,FALSE)),"")</f>
        <v>0</v>
      </c>
    </row>
    <row r="52" spans="1:13" x14ac:dyDescent="0.2">
      <c r="A52" s="33" t="str">
        <f>Data!B58</f>
        <v>QC4D-D2</v>
      </c>
      <c r="B52" s="103">
        <f>Data!C58</f>
        <v>900</v>
      </c>
      <c r="C52" s="116">
        <f>Data!D58</f>
        <v>4.5905139999999998</v>
      </c>
      <c r="D52" s="30"/>
      <c r="E52" s="29"/>
      <c r="F52" s="22">
        <f>IF(C52&gt;0,(C52-$B$30)/$B$29,"")</f>
        <v>979.12186099656174</v>
      </c>
      <c r="G52" s="28">
        <f>IF((AND(B52&lt;&gt;"",C52&gt;0)),F52/B52,"")</f>
        <v>1.0879131788850687</v>
      </c>
      <c r="L52" s="27" t="b">
        <f>IF(C52&gt;0,(IF(OR(C52&lt;0.8*MIN($E$7:$E$15,$E$17:$E$25),C52&gt;1.2*MAX($E$6:$E$25)),TRUE,FALSE)),"")</f>
        <v>0</v>
      </c>
      <c r="M52" s="26" t="b">
        <f>IF(B52&gt;0,(IF(OR(G52&gt;1.15,G52&lt;0.85),TRUE,FALSE)),"")</f>
        <v>0</v>
      </c>
    </row>
    <row r="53" spans="1:13" x14ac:dyDescent="0.2">
      <c r="A53" s="33" t="str">
        <f>Data!B59</f>
        <v>QC4E-D2</v>
      </c>
      <c r="B53" s="103">
        <f>Data!C59</f>
        <v>900</v>
      </c>
      <c r="C53" s="116">
        <f>Data!D59</f>
        <v>4.6354450000000007</v>
      </c>
      <c r="D53" s="30"/>
      <c r="E53" s="29"/>
      <c r="F53" s="22">
        <f>IF(C53&gt;0,(C53-$B$30)/$B$29,"")</f>
        <v>988.70793501590833</v>
      </c>
      <c r="G53" s="28">
        <f>IF((AND(B53&lt;&gt;"",C53&gt;0)),F53/B53,"")</f>
        <v>1.0985643722398981</v>
      </c>
      <c r="L53" s="27" t="b">
        <f>IF(C53&gt;0,(IF(OR(C53&lt;0.8*MIN($E$7:$E$15,$E$17:$E$25),C53&gt;1.2*MAX($E$6:$E$25)),TRUE,FALSE)),"")</f>
        <v>0</v>
      </c>
      <c r="M53" s="26" t="b">
        <f>IF(B53&gt;0,(IF(OR(G53&gt;1.15,G53&lt;0.85),TRUE,FALSE)),"")</f>
        <v>0</v>
      </c>
    </row>
    <row r="54" spans="1:13" x14ac:dyDescent="0.2">
      <c r="A54" s="33"/>
      <c r="B54" s="103"/>
      <c r="C54" s="116"/>
      <c r="D54" s="30"/>
      <c r="E54" s="29"/>
      <c r="F54" s="22" t="str">
        <f>IF(C54&gt;0,(C54-$B$30)/$B$29,"")</f>
        <v/>
      </c>
      <c r="G54" s="28" t="str">
        <f>IF((AND(B54&lt;&gt;"",C54&gt;0)),F54/B54,"")</f>
        <v/>
      </c>
      <c r="L54" s="27" t="str">
        <f>IF(C54&gt;0,(IF(OR(C54&lt;0.8*MIN($E$7:$E$15,$E$17:$E$25),C54&gt;1.2*MAX($E$6:$E$25)),TRUE,FALSE)),"")</f>
        <v/>
      </c>
      <c r="M54" s="26" t="str">
        <f>IF(B54&gt;0,(IF(OR(G54&gt;1.15,G54&lt;0.85),TRUE,FALSE)),"")</f>
        <v/>
      </c>
    </row>
    <row r="55" spans="1:13" x14ac:dyDescent="0.2">
      <c r="A55" s="33"/>
      <c r="B55" s="103"/>
      <c r="C55" s="116"/>
      <c r="D55" s="30"/>
      <c r="E55" s="29"/>
      <c r="F55" s="22" t="str">
        <f>IF(C55&gt;0,(C55-$B$30)/$B$29,"")</f>
        <v/>
      </c>
      <c r="G55" s="28" t="str">
        <f>IF((AND(B55&lt;&gt;"",C55&gt;0)),F55/B55,"")</f>
        <v/>
      </c>
      <c r="L55" s="27" t="str">
        <f>IF(C55&gt;0,(IF(OR(C55&lt;0.8*MIN($E$7:$E$15,$E$17:$E$25),C55&gt;1.2*MAX($E$6:$E$25)),TRUE,FALSE)),"")</f>
        <v/>
      </c>
      <c r="M55" s="26" t="str">
        <f>IF(B55&gt;0,(IF(OR(G55&gt;1.15,G55&lt;0.85),TRUE,FALSE)),"")</f>
        <v/>
      </c>
    </row>
    <row r="56" spans="1:13" x14ac:dyDescent="0.2">
      <c r="A56" s="33"/>
      <c r="B56" s="103"/>
      <c r="C56" s="116"/>
      <c r="D56" s="30"/>
      <c r="E56" s="29"/>
      <c r="F56" s="22" t="str">
        <f>IF(C56&gt;0,(C56-$B$30)/$B$29,"")</f>
        <v/>
      </c>
      <c r="G56" s="28" t="str">
        <f>IF((AND(B56&lt;&gt;"",C56&gt;0)),F56/B56,"")</f>
        <v/>
      </c>
      <c r="L56" s="27" t="str">
        <f>IF(C56&gt;0,(IF(OR(C56&lt;0.8*MIN($E$7:$E$15,$E$17:$E$25),C56&gt;1.2*MAX($E$6:$E$25)),TRUE,FALSE)),"")</f>
        <v/>
      </c>
      <c r="M56" s="26" t="str">
        <f>IF(B56&gt;0,(IF(OR(G56&gt;1.15,G56&lt;0.85),TRUE,FALSE)),"")</f>
        <v/>
      </c>
    </row>
    <row r="57" spans="1:13" x14ac:dyDescent="0.2">
      <c r="A57" s="33"/>
      <c r="B57" s="103"/>
      <c r="C57" s="116"/>
      <c r="D57" s="30"/>
      <c r="E57" s="29"/>
      <c r="F57" s="22" t="str">
        <f>IF(C57&gt;0,(C57-$B$30)/$B$29,"")</f>
        <v/>
      </c>
      <c r="G57" s="28" t="str">
        <f>IF((AND(B57&lt;&gt;"",C57&gt;0)),F57/B57,"")</f>
        <v/>
      </c>
      <c r="L57" s="27" t="str">
        <f>IF(C57&gt;0,(IF(OR(C57&lt;0.8*MIN($E$7:$E$15,$E$17:$E$25),C57&gt;1.2*MAX($E$6:$E$25)),TRUE,FALSE)),"")</f>
        <v/>
      </c>
      <c r="M57" s="26" t="str">
        <f>IF(B57&gt;0,(IF(OR(G57&gt;1.15,G57&lt;0.85),TRUE,FALSE)),"")</f>
        <v/>
      </c>
    </row>
    <row r="58" spans="1:13" x14ac:dyDescent="0.2">
      <c r="A58" s="33"/>
      <c r="B58" s="103"/>
      <c r="C58" s="116"/>
      <c r="D58" s="30"/>
      <c r="E58" s="29"/>
      <c r="F58" s="22" t="str">
        <f>IF(C58&gt;0,(C58-$B$30)/$B$29,"")</f>
        <v/>
      </c>
      <c r="G58" s="28" t="str">
        <f>IF((AND(B58&lt;&gt;"",C58&gt;0)),F58/B58,"")</f>
        <v/>
      </c>
      <c r="L58" s="27" t="str">
        <f>IF(C58&gt;0,(IF(OR(C58&lt;0.8*MIN($E$7:$E$15,$E$17:$E$25),C58&gt;1.2*MAX($E$6:$E$25)),TRUE,FALSE)),"")</f>
        <v/>
      </c>
      <c r="M58" s="26" t="str">
        <f>IF(B58&gt;0,(IF(OR(G58&gt;1.15,G58&lt;0.85),TRUE,FALSE)),"")</f>
        <v/>
      </c>
    </row>
    <row r="59" spans="1:13" x14ac:dyDescent="0.2">
      <c r="A59" s="33"/>
      <c r="B59" s="103"/>
      <c r="C59" s="116"/>
      <c r="D59" s="30"/>
      <c r="E59" s="29"/>
      <c r="F59" s="22" t="str">
        <f>IF(C59&gt;0,(C59-$B$30)/$B$29,"")</f>
        <v/>
      </c>
      <c r="G59" s="28" t="str">
        <f>IF((AND(B59&lt;&gt;"",C59&gt;0)),F59/B59,"")</f>
        <v/>
      </c>
      <c r="L59" s="27" t="str">
        <f>IF(C59&gt;0,(IF(OR(C59&lt;0.8*MIN($E$7:$E$15,$E$17:$E$25),C59&gt;1.2*MAX($E$6:$E$25)),TRUE,FALSE)),"")</f>
        <v/>
      </c>
      <c r="M59" s="26" t="str">
        <f>IF(B59&gt;0,(IF(OR(G59&gt;1.15,G59&lt;0.85),TRUE,FALSE)),"")</f>
        <v/>
      </c>
    </row>
    <row r="60" spans="1:13" x14ac:dyDescent="0.2">
      <c r="A60" s="33"/>
      <c r="B60" s="103"/>
      <c r="C60" s="116"/>
      <c r="D60" s="30"/>
      <c r="E60" s="29"/>
      <c r="F60" s="22" t="str">
        <f>IF(C60&gt;0,(C60-$B$30)/$B$29,"")</f>
        <v/>
      </c>
      <c r="G60" s="28" t="str">
        <f>IF((AND(B60&lt;&gt;"",C60&gt;0)),F60/B60,"")</f>
        <v/>
      </c>
      <c r="L60" s="27" t="str">
        <f>IF(C60&gt;0,(IF(OR(C60&lt;0.8*MIN($E$7:$E$15,$E$17:$E$25),C60&gt;1.2*MAX($E$6:$E$25)),TRUE,FALSE)),"")</f>
        <v/>
      </c>
      <c r="M60" s="26" t="str">
        <f>IF(B60&gt;0,(IF(OR(G60&gt;1.15,G60&lt;0.85),TRUE,FALSE)),"")</f>
        <v/>
      </c>
    </row>
    <row r="61" spans="1:13" x14ac:dyDescent="0.2">
      <c r="A61" s="33"/>
      <c r="B61" s="103"/>
      <c r="C61" s="116"/>
      <c r="D61" s="30"/>
      <c r="E61" s="29"/>
      <c r="F61" s="22" t="str">
        <f>IF(C61&gt;0,(C61-$B$30)/$B$29,"")</f>
        <v/>
      </c>
      <c r="G61" s="28" t="str">
        <f>IF((AND(B61&lt;&gt;"",C61&gt;0)),F61/B61,"")</f>
        <v/>
      </c>
      <c r="L61" s="27" t="str">
        <f>IF(C61&gt;0,(IF(OR(C61&lt;0.8*MIN($E$7:$E$15,$E$17:$E$25),C61&gt;1.2*MAX($E$6:$E$25)),TRUE,FALSE)),"")</f>
        <v/>
      </c>
      <c r="M61" s="26" t="str">
        <f>IF(B61&gt;0,(IF(OR(G61&gt;1.15,G61&lt;0.85),TRUE,FALSE)),"")</f>
        <v/>
      </c>
    </row>
    <row r="62" spans="1:13" x14ac:dyDescent="0.2">
      <c r="A62" s="33"/>
      <c r="B62" s="103"/>
      <c r="C62" s="116"/>
      <c r="D62" s="30"/>
      <c r="E62" s="29"/>
      <c r="F62" s="22" t="str">
        <f>IF(C62&gt;0,(C62-$B$30)/$B$29,"")</f>
        <v/>
      </c>
      <c r="G62" s="28" t="str">
        <f>IF((AND(B62&lt;&gt;"",C62&gt;0)),F62/B62,"")</f>
        <v/>
      </c>
      <c r="L62" s="27" t="str">
        <f>IF(C62&gt;0,(IF(OR(C62&lt;0.8*MIN($E$7:$E$15,$E$17:$E$25),C62&gt;1.2*MAX($E$6:$E$25)),TRUE,FALSE)),"")</f>
        <v/>
      </c>
      <c r="M62" s="26" t="str">
        <f>IF(B62&gt;0,(IF(OR(G62&gt;1.15,G62&lt;0.85),TRUE,FALSE)),"")</f>
        <v/>
      </c>
    </row>
    <row r="63" spans="1:13" x14ac:dyDescent="0.2">
      <c r="A63" s="33"/>
      <c r="B63" s="103"/>
      <c r="C63" s="116"/>
      <c r="D63" s="30"/>
      <c r="E63" s="29"/>
      <c r="F63" s="22" t="str">
        <f>IF(C63&gt;0,(C63-$B$30)/$B$29,"")</f>
        <v/>
      </c>
      <c r="G63" s="28" t="str">
        <f>IF((AND(B63&lt;&gt;"",C63&gt;0)),F63/B63,"")</f>
        <v/>
      </c>
      <c r="L63" s="27" t="str">
        <f>IF(C63&gt;0,(IF(OR(C63&lt;0.8*MIN($E$7:$E$15,$E$17:$E$25),C63&gt;1.2*MAX($E$6:$E$25)),TRUE,FALSE)),"")</f>
        <v/>
      </c>
      <c r="M63" s="26" t="str">
        <f>IF(B63&gt;0,(IF(OR(G63&gt;1.15,G63&lt;0.85),TRUE,FALSE)),"")</f>
        <v/>
      </c>
    </row>
    <row r="64" spans="1:13" x14ac:dyDescent="0.2">
      <c r="A64" s="33"/>
      <c r="B64" s="103"/>
      <c r="C64" s="116"/>
      <c r="D64" s="30"/>
      <c r="E64" s="29"/>
      <c r="F64" s="22" t="str">
        <f>IF(C64&gt;0,(C64-$B$30)/$B$29,"")</f>
        <v/>
      </c>
      <c r="G64" s="28" t="str">
        <f>IF((AND(B64&lt;&gt;"",C64&gt;0)),F64/B64,"")</f>
        <v/>
      </c>
      <c r="L64" s="27" t="str">
        <f>IF(C64&gt;0,(IF(OR(C64&lt;0.8*MIN($E$7:$E$15,$E$17:$E$25),C64&gt;1.2*MAX($E$6:$E$25)),TRUE,FALSE)),"")</f>
        <v/>
      </c>
      <c r="M64" s="26" t="str">
        <f>IF(B64&gt;0,(IF(OR(G64&gt;1.15,G64&lt;0.85),TRUE,FALSE)),"")</f>
        <v/>
      </c>
    </row>
    <row r="65" spans="1:13" x14ac:dyDescent="0.2">
      <c r="A65" s="33"/>
      <c r="B65" s="103"/>
      <c r="C65" s="116"/>
      <c r="D65" s="30"/>
      <c r="E65" s="29"/>
      <c r="F65" s="22" t="str">
        <f>IF(C65&gt;0,(C65-$B$30)/$B$29,"")</f>
        <v/>
      </c>
      <c r="G65" s="28" t="str">
        <f>IF((AND(B65&lt;&gt;"",C65&gt;0)),F65/B65,"")</f>
        <v/>
      </c>
      <c r="L65" s="27" t="str">
        <f>IF(C65&gt;0,(IF(OR(C65&lt;0.8*MIN($E$7:$E$15,$E$17:$E$25),C65&gt;1.2*MAX($E$6:$E$25)),TRUE,FALSE)),"")</f>
        <v/>
      </c>
      <c r="M65" s="26" t="str">
        <f>IF(B65&gt;0,(IF(OR(G65&gt;1.15,G65&lt;0.85),TRUE,FALSE)),"")</f>
        <v/>
      </c>
    </row>
    <row r="66" spans="1:13" x14ac:dyDescent="0.2">
      <c r="A66" s="32"/>
      <c r="B66" s="104"/>
      <c r="C66" s="31"/>
      <c r="D66" s="30"/>
      <c r="E66" s="29"/>
      <c r="F66" s="22" t="str">
        <f>IF(C66&gt;0,(C66-$B$30)/$B$29,"")</f>
        <v/>
      </c>
      <c r="G66" s="28" t="str">
        <f>IF((AND(B66&lt;&gt;"",C66&gt;0)),F66/B66,"")</f>
        <v/>
      </c>
      <c r="L66" s="27" t="str">
        <f>IF(C66&gt;0,(IF(OR(C66&lt;0.8*MIN($E$7:$E$15,$E$17:$E$25),C66&gt;1.2*MAX($E$6:$E$25)),TRUE,FALSE)),"")</f>
        <v/>
      </c>
      <c r="M66" s="26" t="str">
        <f>IF(B66&gt;0,(IF(OR(G66&gt;1.15,G66&lt;0.85),TRUE,FALSE)),"")</f>
        <v/>
      </c>
    </row>
    <row r="67" spans="1:13" x14ac:dyDescent="0.2">
      <c r="A67" s="32"/>
      <c r="B67" s="104"/>
      <c r="C67" s="31"/>
      <c r="D67" s="30"/>
      <c r="E67" s="29"/>
      <c r="F67" s="22" t="str">
        <f>IF(C67&gt;0,(C67-$B$30)/$B$29,"")</f>
        <v/>
      </c>
      <c r="G67" s="28" t="str">
        <f>IF((AND(B67&lt;&gt;"",C67&gt;0)),F67/B67,"")</f>
        <v/>
      </c>
      <c r="L67" s="27" t="str">
        <f>IF(C67&gt;0,(IF(OR(C67&lt;0.8*MIN($E$7:$E$15,$E$17:$E$25),C67&gt;1.2*MAX($E$6:$E$25)),TRUE,FALSE)),"")</f>
        <v/>
      </c>
      <c r="M67" s="26" t="str">
        <f>IF(B67&gt;0,(IF(OR(G67&gt;1.15,G67&lt;0.85),TRUE,FALSE)),"")</f>
        <v/>
      </c>
    </row>
    <row r="68" spans="1:13" x14ac:dyDescent="0.2">
      <c r="A68" s="32"/>
      <c r="B68" s="104"/>
      <c r="C68" s="31"/>
      <c r="D68" s="30"/>
      <c r="E68" s="29"/>
      <c r="F68" s="22" t="str">
        <f>IF(C68&gt;0,(C68-$B$30)/$B$29,"")</f>
        <v/>
      </c>
      <c r="G68" s="28" t="str">
        <f>IF((AND(B68&lt;&gt;"",C68&gt;0)),F68/B68,"")</f>
        <v/>
      </c>
      <c r="L68" s="27" t="str">
        <f>IF(C68&gt;0,(IF(OR(C68&lt;0.8*MIN($E$7:$E$15,$E$17:$E$25),C68&gt;1.2*MAX($E$6:$E$25)),TRUE,FALSE)),"")</f>
        <v/>
      </c>
      <c r="M68" s="26" t="str">
        <f>IF(B68&gt;0,(IF(OR(G68&gt;1.15,G68&lt;0.85),TRUE,FALSE)),"")</f>
        <v/>
      </c>
    </row>
    <row r="69" spans="1:13" x14ac:dyDescent="0.2">
      <c r="A69" s="32"/>
      <c r="B69" s="104"/>
      <c r="C69" s="31"/>
      <c r="D69" s="30"/>
      <c r="E69" s="29"/>
      <c r="F69" s="22" t="str">
        <f>IF(C69&gt;0,(C69-$B$30)/$B$29,"")</f>
        <v/>
      </c>
      <c r="G69" s="28" t="str">
        <f>IF((AND(B69&lt;&gt;"",C69&gt;0)),F69/B69,"")</f>
        <v/>
      </c>
      <c r="L69" s="27" t="str">
        <f>IF(C69&gt;0,(IF(OR(C69&lt;0.8*MIN($E$7:$E$15,$E$17:$E$25),C69&gt;1.2*MAX($E$6:$E$25)),TRUE,FALSE)),"")</f>
        <v/>
      </c>
      <c r="M69" s="26" t="str">
        <f>IF(B69&gt;0,(IF(OR(G69&gt;1.15,G69&lt;0.85),TRUE,FALSE)),"")</f>
        <v/>
      </c>
    </row>
    <row r="70" spans="1:13" x14ac:dyDescent="0.2">
      <c r="A70" s="32"/>
      <c r="B70" s="104"/>
      <c r="C70" s="31"/>
      <c r="D70" s="30"/>
      <c r="E70" s="29"/>
      <c r="F70" s="22" t="str">
        <f>IF(C70&gt;0,(C70-$B$30)/$B$29,"")</f>
        <v/>
      </c>
      <c r="G70" s="28" t="str">
        <f>IF((AND(B70&lt;&gt;"",C70&gt;0)),F70/B70,"")</f>
        <v/>
      </c>
      <c r="L70" s="27" t="str">
        <f>IF(C70&gt;0,(IF(OR(C70&lt;0.8*MIN($E$7:$E$15,$E$17:$E$25),C70&gt;1.2*MAX($E$6:$E$25)),TRUE,FALSE)),"")</f>
        <v/>
      </c>
      <c r="M70" s="26" t="str">
        <f>IF(B70&gt;0,(IF(OR(G70&gt;1.15,G70&lt;0.85),TRUE,FALSE)),"")</f>
        <v/>
      </c>
    </row>
    <row r="71" spans="1:13" x14ac:dyDescent="0.2">
      <c r="A71" s="32"/>
      <c r="B71" s="104"/>
      <c r="C71" s="31"/>
      <c r="D71" s="30"/>
      <c r="E71" s="29"/>
      <c r="F71" s="22" t="str">
        <f>IF(C71&gt;0,(C71-$B$30)/$B$29,"")</f>
        <v/>
      </c>
      <c r="G71" s="28" t="str">
        <f>IF((AND(B71&lt;&gt;"",C71&gt;0)),F71/B71,"")</f>
        <v/>
      </c>
      <c r="L71" s="27" t="str">
        <f>IF(C71&gt;0,(IF(OR(C71&lt;0.8*MIN($E$7:$E$15,$E$17:$E$25),C71&gt;1.2*MAX($E$6:$E$25)),TRUE,FALSE)),"")</f>
        <v/>
      </c>
      <c r="M71" s="26" t="str">
        <f>IF(B71&gt;0,(IF(OR(G71&gt;1.15,G71&lt;0.85),TRUE,FALSE)),"")</f>
        <v/>
      </c>
    </row>
    <row r="72" spans="1:13" x14ac:dyDescent="0.2">
      <c r="A72" s="32"/>
      <c r="B72" s="104"/>
      <c r="C72" s="31"/>
      <c r="D72" s="30"/>
      <c r="E72" s="29"/>
      <c r="F72" s="22" t="str">
        <f>IF(C72&gt;0,(C72-$B$30)/$B$29,"")</f>
        <v/>
      </c>
      <c r="G72" s="28" t="str">
        <f>IF((AND(B72&lt;&gt;"",C72&gt;0)),F72/B72,"")</f>
        <v/>
      </c>
      <c r="L72" s="27" t="str">
        <f>IF(C72&gt;0,(IF(OR(C72&lt;0.8*MIN($E$7:$E$15,$E$17:$E$25),C72&gt;1.2*MAX($E$6:$E$25)),TRUE,FALSE)),"")</f>
        <v/>
      </c>
      <c r="M72" s="26" t="str">
        <f>IF(B72&gt;0,(IF(OR(G72&gt;1.15,G72&lt;0.85),TRUE,FALSE)),"")</f>
        <v/>
      </c>
    </row>
    <row r="73" spans="1:13" x14ac:dyDescent="0.2">
      <c r="A73" s="32"/>
      <c r="B73" s="104"/>
      <c r="C73" s="31"/>
      <c r="D73" s="30"/>
      <c r="E73" s="29"/>
      <c r="F73" s="22" t="str">
        <f>IF(C73&gt;0,(C73-$B$30)/$B$29,"")</f>
        <v/>
      </c>
      <c r="G73" s="28" t="str">
        <f>IF((AND(B73&lt;&gt;"",C73&gt;0)),F73/B73,"")</f>
        <v/>
      </c>
      <c r="L73" s="27" t="str">
        <f>IF(C73&gt;0,(IF(OR(C73&lt;0.8*MIN($E$7:$E$15,$E$17:$E$25),C73&gt;1.2*MAX($E$6:$E$25)),TRUE,FALSE)),"")</f>
        <v/>
      </c>
      <c r="M73" s="26" t="str">
        <f>IF(B73&gt;0,(IF(OR(G73&gt;1.15,G73&lt;0.85),TRUE,FALSE)),"")</f>
        <v/>
      </c>
    </row>
    <row r="74" spans="1:13" x14ac:dyDescent="0.2">
      <c r="A74" s="32"/>
      <c r="B74" s="104"/>
      <c r="C74" s="31"/>
      <c r="D74" s="30"/>
      <c r="E74" s="29"/>
      <c r="F74" s="22" t="str">
        <f>IF(C74&gt;0,(C74-$B$30)/$B$29,"")</f>
        <v/>
      </c>
      <c r="G74" s="28" t="str">
        <f>IF((AND(B74&lt;&gt;"",C74&gt;0)),F74/B74,"")</f>
        <v/>
      </c>
      <c r="L74" s="27" t="str">
        <f>IF(C74&gt;0,(IF(OR(C74&lt;0.8*MIN($E$7:$E$15,$E$17:$E$25),C74&gt;1.2*MAX($E$6:$E$25)),TRUE,FALSE)),"")</f>
        <v/>
      </c>
      <c r="M74" s="26" t="str">
        <f>IF(B74&gt;0,(IF(OR(G74&gt;1.15,G74&lt;0.85),TRUE,FALSE)),"")</f>
        <v/>
      </c>
    </row>
    <row r="75" spans="1:13" x14ac:dyDescent="0.2">
      <c r="A75" s="32"/>
      <c r="B75" s="104"/>
      <c r="C75" s="31"/>
      <c r="D75" s="30"/>
      <c r="E75" s="29"/>
      <c r="F75" s="22" t="str">
        <f>IF(C75&gt;0,(C75-$B$30)/$B$29,"")</f>
        <v/>
      </c>
      <c r="G75" s="28" t="str">
        <f>IF((AND(B75&lt;&gt;"",C75&gt;0)),F75/B75,"")</f>
        <v/>
      </c>
      <c r="L75" s="27" t="str">
        <f>IF(C75&gt;0,(IF(OR(C75&lt;0.8*MIN($E$7:$E$15,$E$17:$E$25),C75&gt;1.2*MAX($E$6:$E$25)),TRUE,FALSE)),"")</f>
        <v/>
      </c>
      <c r="M75" s="26" t="str">
        <f>IF(B75&gt;0,(IF(OR(G75&gt;1.15,G75&lt;0.85),TRUE,FALSE)),"")</f>
        <v/>
      </c>
    </row>
    <row r="76" spans="1:13" x14ac:dyDescent="0.2">
      <c r="A76" s="32"/>
      <c r="B76" s="104"/>
      <c r="C76" s="31"/>
      <c r="D76" s="30"/>
      <c r="E76" s="29"/>
      <c r="F76" s="22" t="str">
        <f>IF(C76&gt;0,(C76-$B$30)/$B$29,"")</f>
        <v/>
      </c>
      <c r="G76" s="28" t="str">
        <f>IF((AND(B76&lt;&gt;"",C76&gt;0)),F76/B76,"")</f>
        <v/>
      </c>
      <c r="L76" s="27" t="str">
        <f>IF(C76&gt;0,(IF(OR(C76&lt;0.8*MIN($E$7:$E$15,$E$17:$E$25),C76&gt;1.2*MAX($E$6:$E$25)),TRUE,FALSE)),"")</f>
        <v/>
      </c>
      <c r="M76" s="26" t="str">
        <f>IF(B76&gt;0,(IF(OR(G76&gt;1.15,G76&lt;0.85),TRUE,FALSE)),"")</f>
        <v/>
      </c>
    </row>
    <row r="77" spans="1:13" x14ac:dyDescent="0.2">
      <c r="A77" s="32"/>
      <c r="B77" s="104"/>
      <c r="C77" s="31"/>
      <c r="D77" s="30"/>
      <c r="E77" s="29"/>
      <c r="F77" s="22" t="str">
        <f>IF(C77&gt;0,(C77-$B$30)/$B$29,"")</f>
        <v/>
      </c>
      <c r="G77" s="28" t="str">
        <f>IF((AND(B77&lt;&gt;"",C77&gt;0)),F77/B77,"")</f>
        <v/>
      </c>
      <c r="L77" s="27" t="str">
        <f>IF(C77&gt;0,(IF(OR(C77&lt;0.8*MIN($E$7:$E$15,$E$17:$E$25),C77&gt;1.2*MAX($E$6:$E$25)),TRUE,FALSE)),"")</f>
        <v/>
      </c>
      <c r="M77" s="26" t="str">
        <f>IF(B77&gt;0,(IF(OR(G77&gt;1.15,G77&lt;0.85),TRUE,FALSE)),"")</f>
        <v/>
      </c>
    </row>
    <row r="78" spans="1:13" x14ac:dyDescent="0.2">
      <c r="A78" s="32"/>
      <c r="B78" s="104"/>
      <c r="C78" s="31"/>
      <c r="D78" s="30"/>
      <c r="E78" s="29"/>
      <c r="F78" s="22" t="str">
        <f>IF(C78&gt;0,(C78-$B$30)/$B$29,"")</f>
        <v/>
      </c>
      <c r="G78" s="28" t="str">
        <f>IF((AND(B78&lt;&gt;"",C78&gt;0)),F78/B78,"")</f>
        <v/>
      </c>
      <c r="L78" s="27" t="str">
        <f>IF(C78&gt;0,(IF(OR(C78&lt;0.8*MIN($E$7:$E$15,$E$17:$E$25),C78&gt;1.2*MAX($E$6:$E$25)),TRUE,FALSE)),"")</f>
        <v/>
      </c>
      <c r="M78" s="26" t="str">
        <f>IF(B78&gt;0,(IF(OR(G78&gt;1.15,G78&lt;0.85),TRUE,FALSE)),"")</f>
        <v/>
      </c>
    </row>
    <row r="79" spans="1:13" x14ac:dyDescent="0.2">
      <c r="A79" s="32"/>
      <c r="B79" s="104"/>
      <c r="C79" s="31"/>
      <c r="D79" s="30"/>
      <c r="E79" s="29"/>
      <c r="F79" s="22" t="str">
        <f>IF(C79&gt;0,(C79-$B$30)/$B$29,"")</f>
        <v/>
      </c>
      <c r="G79" s="28" t="str">
        <f>IF((AND(B79&lt;&gt;"",C79&gt;0)),F79/B79,"")</f>
        <v/>
      </c>
      <c r="L79" s="27" t="str">
        <f>IF(C79&gt;0,(IF(OR(C79&lt;0.8*MIN($E$7:$E$15,$E$17:$E$25),C79&gt;1.2*MAX($E$6:$E$25)),TRUE,FALSE)),"")</f>
        <v/>
      </c>
      <c r="M79" s="26" t="str">
        <f>IF(B79&gt;0,(IF(OR(G79&gt;1.15,G79&lt;0.85),TRUE,FALSE)),"")</f>
        <v/>
      </c>
    </row>
    <row r="80" spans="1:13" x14ac:dyDescent="0.2">
      <c r="A80" s="32"/>
      <c r="B80" s="104"/>
      <c r="C80" s="31"/>
      <c r="D80" s="30"/>
      <c r="E80" s="29"/>
      <c r="F80" s="22" t="str">
        <f>IF(C80&gt;0,(C80-$B$30)/$B$29,"")</f>
        <v/>
      </c>
      <c r="G80" s="28" t="str">
        <f>IF((AND(B80&lt;&gt;"",C80&gt;0)),F80/B80,"")</f>
        <v/>
      </c>
      <c r="L80" s="27" t="str">
        <f>IF(C80&gt;0,(IF(OR(C80&lt;0.8*MIN($E$7:$E$15,$E$17:$E$25),C80&gt;1.2*MAX($E$6:$E$25)),TRUE,FALSE)),"")</f>
        <v/>
      </c>
      <c r="M80" s="26" t="str">
        <f>IF(B80&gt;0,(IF(OR(G80&gt;1.15,G80&lt;0.85),TRUE,FALSE)),"")</f>
        <v/>
      </c>
    </row>
    <row r="81" spans="1:15" x14ac:dyDescent="0.2">
      <c r="A81" s="32"/>
      <c r="B81" s="104"/>
      <c r="C81" s="31"/>
      <c r="D81" s="30"/>
      <c r="E81" s="29"/>
      <c r="F81" s="22" t="str">
        <f>IF(C81&gt;0,(C81-$B$30)/$B$29,"")</f>
        <v/>
      </c>
      <c r="G81" s="28" t="str">
        <f>IF((AND(B81&lt;&gt;"",C81&gt;0)),F81/B81,"")</f>
        <v/>
      </c>
      <c r="L81" s="27" t="str">
        <f>IF(C81&gt;0,(IF(OR(C81&lt;0.8*MIN($E$7:$E$15,$E$17:$E$25),C81&gt;1.2*MAX($E$6:$E$25)),TRUE,FALSE)),"")</f>
        <v/>
      </c>
      <c r="M81" s="26" t="str">
        <f>IF(B81&gt;0,(IF(OR(G81&gt;1.15,G81&lt;0.85),TRUE,FALSE)),"")</f>
        <v/>
      </c>
    </row>
    <row r="82" spans="1:15" x14ac:dyDescent="0.2">
      <c r="A82" s="32"/>
      <c r="B82" s="104"/>
      <c r="C82" s="31"/>
      <c r="D82" s="30"/>
      <c r="E82" s="29"/>
      <c r="F82" s="22" t="str">
        <f>IF(C82&gt;0,(C82-$B$30)/$B$29,"")</f>
        <v/>
      </c>
      <c r="G82" s="28" t="str">
        <f>IF((AND(B82&lt;&gt;"",C82&gt;0)),F82/B82,"")</f>
        <v/>
      </c>
      <c r="L82" s="27" t="str">
        <f>IF(C82&gt;0,(IF(OR(C82&lt;0.8*MIN($E$7:$E$15,$E$17:$E$25),C82&gt;1.2*MAX($E$6:$E$25)),TRUE,FALSE)),"")</f>
        <v/>
      </c>
      <c r="M82" s="26" t="str">
        <f>IF(B82&gt;0,(IF(OR(G82&gt;1.15,G82&lt;0.85),TRUE,FALSE)),"")</f>
        <v/>
      </c>
    </row>
    <row r="83" spans="1:15" x14ac:dyDescent="0.2">
      <c r="A83" s="32"/>
      <c r="B83" s="104"/>
      <c r="C83" s="31"/>
      <c r="D83" s="30"/>
      <c r="E83" s="29"/>
      <c r="F83" s="22" t="str">
        <f>IF(C83&gt;0,(C83-$B$30)/$B$29,"")</f>
        <v/>
      </c>
      <c r="G83" s="28" t="str">
        <f>IF((AND(B83&lt;&gt;"",C83&gt;0)),F83/B83,"")</f>
        <v/>
      </c>
      <c r="L83" s="27" t="str">
        <f>IF(C83&gt;0,(IF(OR(C83&lt;0.8*MIN($E$7:$E$15,$E$17:$E$25),C83&gt;1.2*MAX($E$6:$E$25)),TRUE,FALSE)),"")</f>
        <v/>
      </c>
      <c r="M83" s="26" t="str">
        <f>IF(B83&gt;0,(IF(OR(G83&gt;1.15,G83&lt;0.85),TRUE,FALSE)),"")</f>
        <v/>
      </c>
    </row>
    <row r="84" spans="1:15" s="23" customFormat="1" x14ac:dyDescent="0.2">
      <c r="B84" s="105"/>
      <c r="C84" s="117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4"/>
      <c r="O84" s="24"/>
    </row>
    <row r="85" spans="1:15" s="23" customFormat="1" x14ac:dyDescent="0.2">
      <c r="B85" s="105"/>
      <c r="C85" s="117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4"/>
      <c r="O85" s="24"/>
    </row>
    <row r="86" spans="1:15" s="23" customFormat="1" x14ac:dyDescent="0.2">
      <c r="B86" s="105"/>
      <c r="C86" s="117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4"/>
      <c r="O86" s="24"/>
    </row>
    <row r="87" spans="1:15" s="23" customFormat="1" x14ac:dyDescent="0.2">
      <c r="B87" s="105"/>
      <c r="C87" s="117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4"/>
      <c r="O87" s="24"/>
    </row>
    <row r="88" spans="1:15" s="23" customFormat="1" x14ac:dyDescent="0.2">
      <c r="B88" s="105"/>
      <c r="C88" s="117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4"/>
      <c r="O88" s="24"/>
    </row>
  </sheetData>
  <mergeCells count="5">
    <mergeCell ref="A1:O1"/>
    <mergeCell ref="A3:B3"/>
    <mergeCell ref="A4:B4"/>
    <mergeCell ref="A32:B32"/>
    <mergeCell ref="L32:M32"/>
  </mergeCells>
  <conditionalFormatting sqref="L34:L83">
    <cfRule type="cellIs" dxfId="11" priority="6" operator="equal">
      <formula>TRUE</formula>
    </cfRule>
    <cfRule type="iconSet" priority="7">
      <iconSet iconSet="3Symbols">
        <cfvo type="percent" val="0"/>
        <cfvo type="percent" val="33"/>
        <cfvo type="percent" val="67"/>
      </iconSet>
    </cfRule>
  </conditionalFormatting>
  <conditionalFormatting sqref="M34:M83">
    <cfRule type="cellIs" dxfId="10" priority="8" operator="equal">
      <formula>TRUE</formula>
    </cfRule>
    <cfRule type="iconSet" priority="9">
      <iconSet>
        <cfvo type="percent" val="0"/>
        <cfvo type="percent" val="33"/>
        <cfvo type="formula" val="TRUE"/>
      </iconSet>
    </cfRule>
  </conditionalFormatting>
  <conditionalFormatting sqref="D6:D25">
    <cfRule type="cellIs" dxfId="9" priority="3" operator="equal">
      <formula>"N"</formula>
    </cfRule>
    <cfRule type="cellIs" dxfId="8" priority="4" operator="equal">
      <formula>"Y"</formula>
    </cfRule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M7">
    <cfRule type="cellIs" dxfId="7" priority="2" operator="notBetween">
      <formula>-0.15</formula>
      <formula>0.15</formula>
    </cfRule>
  </conditionalFormatting>
  <conditionalFormatting sqref="M8:M25">
    <cfRule type="cellIs" dxfId="6" priority="1" operator="notBetween">
      <formula>-0.15</formula>
      <formula>0.15</formula>
    </cfRule>
  </conditionalFormatting>
  <printOptions gridLines="1"/>
  <pageMargins left="0.70000000000000007" right="0.70000000000000007" top="0.75000000000000011" bottom="0.75000000000000011" header="0.30000000000000004" footer="0.30000000000000004"/>
  <pageSetup paperSize="9" scale="54" fitToHeight="2" orientation="landscape" horizontalDpi="0" verticalDpi="0"/>
  <rowBreaks count="1" manualBreakCount="1">
    <brk id="30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79255-2D20-EB49-A512-C7AD0A5786C1}">
  <sheetPr>
    <pageSetUpPr fitToPage="1"/>
  </sheetPr>
  <dimension ref="A1:O88"/>
  <sheetViews>
    <sheetView workbookViewId="0">
      <selection activeCell="B49" sqref="B49"/>
    </sheetView>
  </sheetViews>
  <sheetFormatPr baseColWidth="10" defaultRowHeight="16" x14ac:dyDescent="0.2"/>
  <cols>
    <col min="1" max="1" width="14.1640625" style="4" customWidth="1"/>
    <col min="2" max="2" width="11.5" style="106" customWidth="1"/>
    <col min="3" max="3" width="12" style="109" customWidth="1"/>
    <col min="4" max="4" width="9.83203125" style="22" customWidth="1"/>
    <col min="5" max="6" width="13.83203125" style="22" customWidth="1"/>
    <col min="7" max="7" width="8.33203125" style="22" customWidth="1"/>
    <col min="8" max="9" width="10.83203125" style="22" hidden="1" customWidth="1"/>
    <col min="10" max="11" width="12.33203125" style="22" hidden="1" customWidth="1"/>
    <col min="12" max="12" width="9.1640625" style="22" customWidth="1"/>
    <col min="13" max="13" width="9.33203125" style="22" customWidth="1"/>
    <col min="14" max="14" width="12.5" style="21" hidden="1" customWidth="1"/>
    <col min="15" max="15" width="15.1640625" style="21" hidden="1" customWidth="1"/>
    <col min="16" max="16384" width="10.83203125" style="4"/>
  </cols>
  <sheetData>
    <row r="1" spans="1:15" s="92" customFormat="1" ht="24" x14ac:dyDescent="0.2">
      <c r="A1" s="93" t="s">
        <v>83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s="89" customFormat="1" x14ac:dyDescent="0.2">
      <c r="A2" s="89" t="s">
        <v>29</v>
      </c>
      <c r="B2" s="96" t="s">
        <v>82</v>
      </c>
      <c r="C2" s="107"/>
      <c r="D2" s="91"/>
      <c r="E2" s="91"/>
      <c r="F2" s="91"/>
      <c r="G2" s="91"/>
      <c r="H2" s="91"/>
      <c r="I2" s="91"/>
      <c r="J2" s="91"/>
      <c r="K2" s="91"/>
      <c r="L2" s="91"/>
      <c r="M2" s="90"/>
      <c r="N2" s="90"/>
    </row>
    <row r="3" spans="1:15" x14ac:dyDescent="0.2">
      <c r="A3" s="88" t="s">
        <v>81</v>
      </c>
      <c r="B3" s="87"/>
      <c r="C3" s="108"/>
      <c r="D3" s="86">
        <v>1</v>
      </c>
      <c r="F3" s="22" t="s">
        <v>80</v>
      </c>
      <c r="L3" s="26"/>
      <c r="M3" s="21"/>
      <c r="N3" s="83"/>
      <c r="O3" s="4"/>
    </row>
    <row r="4" spans="1:15" x14ac:dyDescent="0.2">
      <c r="A4" s="85" t="s">
        <v>79</v>
      </c>
      <c r="B4" s="84"/>
      <c r="G4" s="4"/>
      <c r="L4" s="26"/>
      <c r="M4" s="21"/>
      <c r="N4" s="83"/>
      <c r="O4" s="4"/>
    </row>
    <row r="5" spans="1:15" s="3" customFormat="1" x14ac:dyDescent="0.2">
      <c r="A5" s="82" t="s">
        <v>78</v>
      </c>
      <c r="B5" s="97" t="s">
        <v>2</v>
      </c>
      <c r="C5" s="110" t="s">
        <v>77</v>
      </c>
      <c r="D5" s="81" t="s">
        <v>76</v>
      </c>
      <c r="E5" s="79" t="s">
        <v>75</v>
      </c>
      <c r="F5" s="79" t="s">
        <v>74</v>
      </c>
      <c r="G5" s="80" t="s">
        <v>73</v>
      </c>
      <c r="H5" s="79" t="s">
        <v>72</v>
      </c>
      <c r="I5" s="79" t="s">
        <v>71</v>
      </c>
      <c r="J5" s="79" t="s">
        <v>70</v>
      </c>
      <c r="K5" s="79" t="s">
        <v>69</v>
      </c>
      <c r="L5" s="79" t="s">
        <v>68</v>
      </c>
      <c r="M5" s="78" t="s">
        <v>67</v>
      </c>
      <c r="N5" s="77" t="s">
        <v>66</v>
      </c>
      <c r="O5" s="76" t="s">
        <v>65</v>
      </c>
    </row>
    <row r="6" spans="1:15" x14ac:dyDescent="0.2">
      <c r="A6" s="68" t="str">
        <f>Data!B61</f>
        <v>CAL00-D3</v>
      </c>
      <c r="B6" s="98">
        <f>Data!C61</f>
        <v>0</v>
      </c>
      <c r="C6" s="67">
        <f>Data!D61</f>
        <v>4.1099999999999996E-4</v>
      </c>
      <c r="D6" s="66" t="s">
        <v>30</v>
      </c>
      <c r="E6" s="5">
        <f>$B$28+($B$29*(B6-$A$28))</f>
        <v>2.574111157399913E-4</v>
      </c>
      <c r="F6" s="22">
        <f>IF(C6&gt;0,(C6-$B$30)/$B$29,"")</f>
        <v>3.0622801917124513E-2</v>
      </c>
      <c r="G6" s="10">
        <f>IF($D6="Y",MAX(G7:G15),"")</f>
        <v>946.62843355605071</v>
      </c>
      <c r="H6" s="50">
        <f>IF($D6="Y",B6*G6,"")</f>
        <v>0</v>
      </c>
      <c r="I6" s="50">
        <f>IF($D6="Y",C6*G6,"")</f>
        <v>0.38906428619153682</v>
      </c>
      <c r="J6" s="50">
        <f>IF($D6="Y",B6*C6*G6,"")</f>
        <v>0</v>
      </c>
      <c r="K6" s="50">
        <f>IF($D6="Y",(B6^2)*G6,"")</f>
        <v>0</v>
      </c>
      <c r="L6" s="22">
        <f>C6-E6</f>
        <v>1.5358888426000866E-4</v>
      </c>
      <c r="M6" s="26"/>
      <c r="N6" s="50">
        <f>IF($D6="Y",(E6-C6)^2,"")</f>
        <v>2.3589545368234338E-8</v>
      </c>
      <c r="O6" s="64">
        <f>IF($D6="Y",N6*G6,"")</f>
        <v>2.2330534380231063E-5</v>
      </c>
    </row>
    <row r="7" spans="1:15" x14ac:dyDescent="0.2">
      <c r="A7" s="68" t="str">
        <f>Data!B62</f>
        <v>CAL01-D3</v>
      </c>
      <c r="B7" s="98">
        <f>Data!C62</f>
        <v>1</v>
      </c>
      <c r="C7" s="67">
        <f>Data!D62</f>
        <v>5.3879999999999996E-3</v>
      </c>
      <c r="D7" s="66" t="s">
        <v>30</v>
      </c>
      <c r="E7" s="5">
        <f>$B$28+($B$29*(B7-$A$28))</f>
        <v>5.2729183405743237E-3</v>
      </c>
      <c r="F7" s="22">
        <f>IF(C7&gt;0,(C7-$B$30)/$B$29,"")</f>
        <v>1.0229451687071343</v>
      </c>
      <c r="G7" s="10">
        <f>IF($D7="Y",(MAX($C$6:$C$15)/(C7))^$D$3,"")</f>
        <v>946.62843355605071</v>
      </c>
      <c r="H7" s="50">
        <f>IF($D7="Y",B7*G7,"")</f>
        <v>946.62843355605071</v>
      </c>
      <c r="I7" s="50">
        <f>IF($D7="Y",C7*G7,"")</f>
        <v>5.1004340000000008</v>
      </c>
      <c r="J7" s="50">
        <f>IF($D7="Y",B7*C7*G7,"")</f>
        <v>5.1004340000000008</v>
      </c>
      <c r="K7" s="50">
        <f>IF($D7="Y",(B7^2)*G7,"")</f>
        <v>946.62843355605071</v>
      </c>
      <c r="L7" s="22">
        <f>C7-E7</f>
        <v>1.1508165942567591E-4</v>
      </c>
      <c r="M7" s="65">
        <f>L7/E7</f>
        <v>2.1825041085908655E-2</v>
      </c>
      <c r="N7" s="50">
        <f>IF($D7="Y",(E7-C7)^2,"")</f>
        <v>1.3243788336167261E-8</v>
      </c>
      <c r="O7" s="64">
        <f>IF($D7="Y",N7*G7,"")</f>
        <v>1.253694660701391E-5</v>
      </c>
    </row>
    <row r="8" spans="1:15" x14ac:dyDescent="0.2">
      <c r="A8" s="68" t="str">
        <f>Data!B63</f>
        <v>CAL03-D3</v>
      </c>
      <c r="B8" s="98">
        <f>Data!C63</f>
        <v>3.3333333333333335</v>
      </c>
      <c r="C8" s="67">
        <f>Data!D63</f>
        <v>1.6685666666666668E-2</v>
      </c>
      <c r="D8" s="66" t="s">
        <v>30</v>
      </c>
      <c r="E8" s="5">
        <f>$B$28+($B$29*(B8-$A$28))</f>
        <v>1.6975768531854438E-2</v>
      </c>
      <c r="F8" s="22">
        <f>IF(C8&gt;0,(C8-$B$30)/$B$29,"")</f>
        <v>3.2754923509195653</v>
      </c>
      <c r="G8" s="10">
        <f>IF($D8="Y",(MAX($C$6:$C$15)/(C8))^$D$3,"")</f>
        <v>305.67756757296684</v>
      </c>
      <c r="H8" s="50">
        <f>IF($D8="Y",B8*G8,"")</f>
        <v>1018.9252252432228</v>
      </c>
      <c r="I8" s="50">
        <f>IF($D8="Y",C8*G8,"")</f>
        <v>5.1004340000000008</v>
      </c>
      <c r="J8" s="50">
        <f>IF($D8="Y",B8*C8*G8,"")</f>
        <v>17.00144666666667</v>
      </c>
      <c r="K8" s="50">
        <f>IF($D8="Y",(B8^2)*G8,"")</f>
        <v>3396.4174174774098</v>
      </c>
      <c r="L8" s="22">
        <f>C8-E8</f>
        <v>-2.9010186518776959E-4</v>
      </c>
      <c r="M8" s="65">
        <f>L8/E8</f>
        <v>-1.708917417455378E-2</v>
      </c>
      <c r="N8" s="50">
        <f>IF($D8="Y",(E8-C8)^2,"")</f>
        <v>8.415909218542284E-8</v>
      </c>
      <c r="O8" s="64">
        <f>IF($D8="Y",N8*G8,"")</f>
        <v>2.5725546588389135E-5</v>
      </c>
    </row>
    <row r="9" spans="1:15" x14ac:dyDescent="0.2">
      <c r="A9" s="68" t="str">
        <f>Data!B64</f>
        <v>CAL04-D3</v>
      </c>
      <c r="B9" s="98">
        <f>Data!C64</f>
        <v>10</v>
      </c>
      <c r="C9" s="67">
        <f>Data!D64</f>
        <v>4.9021000000000002E-2</v>
      </c>
      <c r="D9" s="66" t="s">
        <v>30</v>
      </c>
      <c r="E9" s="5">
        <f>$B$28+($B$29*(B9-$A$28))</f>
        <v>5.041248336408332E-2</v>
      </c>
      <c r="F9" s="22">
        <f>IF(C9&gt;0,(C9-$B$30)/$B$29,"")</f>
        <v>9.7225637803503933</v>
      </c>
      <c r="G9" s="10">
        <f>IF($D9="Y",(MAX($C$6:$C$15)/(C9))^$D$3,"")</f>
        <v>104.04589869647704</v>
      </c>
      <c r="H9" s="50">
        <f>IF($D9="Y",B9*G9,"")</f>
        <v>1040.4589869647705</v>
      </c>
      <c r="I9" s="50">
        <f>IF($D9="Y",C9*G9,"")</f>
        <v>5.1004340000000008</v>
      </c>
      <c r="J9" s="50">
        <f>IF($D9="Y",B9*C9*G9,"")</f>
        <v>51.004340000000013</v>
      </c>
      <c r="K9" s="50">
        <f>IF($D9="Y",(B9^2)*G9,"")</f>
        <v>10404.589869647703</v>
      </c>
      <c r="L9" s="22">
        <f>C9-E9</f>
        <v>-1.391483364083318E-3</v>
      </c>
      <c r="M9" s="65">
        <f>L9/E9</f>
        <v>-2.7601960292927937E-2</v>
      </c>
      <c r="N9" s="50">
        <f>IF($D9="Y",(E9-C9)^2,"")</f>
        <v>1.9362259525206274E-6</v>
      </c>
      <c r="O9" s="64">
        <f>IF($D9="Y",N9*G9,"")</f>
        <v>2.0145636930945097E-4</v>
      </c>
    </row>
    <row r="10" spans="1:15" x14ac:dyDescent="0.2">
      <c r="A10" s="68" t="str">
        <f>Data!B65</f>
        <v>CAL05-D3</v>
      </c>
      <c r="B10" s="98">
        <f>Data!C65</f>
        <v>33.333333333333336</v>
      </c>
      <c r="C10" s="67">
        <f>Data!D65</f>
        <v>0.17053800000000002</v>
      </c>
      <c r="D10" s="66" t="s">
        <v>31</v>
      </c>
      <c r="E10" s="5">
        <f>$B$28+($B$29*(B10-$A$28))</f>
        <v>0.16744098527688445</v>
      </c>
      <c r="F10" s="22">
        <f>IF(C10&gt;0,(C10-$B$30)/$B$29,"")</f>
        <v>33.950821173402765</v>
      </c>
      <c r="G10" s="10">
        <f>IF($D10="Y",(MAX($C$6:$C$15)/(C10))^$D$3,"")</f>
        <v>29.907903223914904</v>
      </c>
      <c r="H10" s="50">
        <f>IF($D10="Y",B10*G10,"")</f>
        <v>996.93010746383015</v>
      </c>
      <c r="I10" s="50">
        <f>IF($D10="Y",C10*G10,"")</f>
        <v>5.1004340000000008</v>
      </c>
      <c r="J10" s="50">
        <f>IF($D10="Y",B10*C10*G10,"")</f>
        <v>170.01446666666669</v>
      </c>
      <c r="K10" s="50">
        <f>IF($D10="Y",(B10^2)*G10,"")</f>
        <v>33231.003582127676</v>
      </c>
      <c r="L10" s="22">
        <f>C10-E10</f>
        <v>3.0970147231155765E-3</v>
      </c>
      <c r="M10" s="65">
        <f>L10/E10</f>
        <v>1.849615682799691E-2</v>
      </c>
      <c r="N10" s="50">
        <f>IF($D10="Y",(E10-C10)^2,"")</f>
        <v>9.5915001951946511E-6</v>
      </c>
      <c r="O10" s="64">
        <f>IF($D10="Y",N10*G10,"")</f>
        <v>2.8686165961004255E-4</v>
      </c>
    </row>
    <row r="11" spans="1:15" x14ac:dyDescent="0.2">
      <c r="A11" s="68" t="str">
        <f>Data!B66</f>
        <v>CAL06-D3</v>
      </c>
      <c r="B11" s="98">
        <f>Data!C66</f>
        <v>100</v>
      </c>
      <c r="C11" s="67">
        <f>Data!D66</f>
        <v>0.51041399999999992</v>
      </c>
      <c r="D11" s="66" t="s">
        <v>30</v>
      </c>
      <c r="E11" s="5">
        <f>$B$28+($B$29*(B11-$A$28))</f>
        <v>0.50180813359917331</v>
      </c>
      <c r="F11" s="22">
        <f>IF(C11&gt;0,(C11-$B$30)/$B$29,"")</f>
        <v>101.71585166066846</v>
      </c>
      <c r="G11" s="10">
        <f>IF($D11="Y",(MAX($C$6:$C$15)/(C11))^$D$3,"")</f>
        <v>9.9927392273722937</v>
      </c>
      <c r="H11" s="50">
        <f>IF($D11="Y",B11*G11,"")</f>
        <v>999.27392273722933</v>
      </c>
      <c r="I11" s="50">
        <f>IF($D11="Y",C11*G11,"")</f>
        <v>5.1004340000000008</v>
      </c>
      <c r="J11" s="50">
        <f>IF($D11="Y",B11*C11*G11,"")</f>
        <v>510.04340000000013</v>
      </c>
      <c r="K11" s="50">
        <f>IF($D11="Y",(B11^2)*G11,"")</f>
        <v>99927.392273722944</v>
      </c>
      <c r="L11" s="22">
        <f>C11-E11</f>
        <v>8.6058664008266117E-3</v>
      </c>
      <c r="M11" s="65">
        <f>L11/E11</f>
        <v>1.7149714850378802E-2</v>
      </c>
      <c r="N11" s="50">
        <f>IF($D11="Y",(E11-C11)^2,"")</f>
        <v>7.4060936508876381E-5</v>
      </c>
      <c r="O11" s="64">
        <f>IF($D11="Y",N11*G11,"")</f>
        <v>7.4007162546817782E-4</v>
      </c>
    </row>
    <row r="12" spans="1:15" x14ac:dyDescent="0.2">
      <c r="A12" s="68" t="str">
        <f>Data!B67</f>
        <v>CAL07-D3</v>
      </c>
      <c r="B12" s="98">
        <f>Data!C67</f>
        <v>333.33333333333331</v>
      </c>
      <c r="C12" s="67">
        <f>Data!D67</f>
        <v>1.5838503333333331</v>
      </c>
      <c r="D12" s="66" t="s">
        <v>30</v>
      </c>
      <c r="E12" s="5">
        <f>$B$28+($B$29*(B12-$A$28))</f>
        <v>1.6720931527271843</v>
      </c>
      <c r="F12" s="22">
        <f>IF(C12&gt;0,(C12-$B$30)/$B$29,"")</f>
        <v>315.73933626820775</v>
      </c>
      <c r="G12" s="10">
        <f>IF($D12="Y",(MAX($C$6:$C$15)/(C12))^$D$3,"")</f>
        <v>3.2202752322346964</v>
      </c>
      <c r="H12" s="50">
        <f>IF($D12="Y",B12*G12,"")</f>
        <v>1073.4250774115653</v>
      </c>
      <c r="I12" s="50">
        <f>IF($D12="Y",C12*G12,"")</f>
        <v>5.1004340000000008</v>
      </c>
      <c r="J12" s="50">
        <f>IF($D12="Y",B12*C12*G12,"")</f>
        <v>1700.1446666666668</v>
      </c>
      <c r="K12" s="50">
        <f>IF($D12="Y",(B12^2)*G12,"")</f>
        <v>357808.35913718841</v>
      </c>
      <c r="L12" s="22">
        <f>C12-E12</f>
        <v>-8.8242819393851146E-2</v>
      </c>
      <c r="M12" s="65">
        <f>L12/E12</f>
        <v>-5.2773865648529865E-2</v>
      </c>
      <c r="N12" s="50">
        <f>IF($D12="Y",(E12-C12)^2,"")</f>
        <v>7.7867951745758321E-3</v>
      </c>
      <c r="O12" s="64">
        <f>IF($D12="Y",N12*G12,"")</f>
        <v>2.50756236391712E-2</v>
      </c>
    </row>
    <row r="13" spans="1:15" x14ac:dyDescent="0.2">
      <c r="A13" s="68" t="str">
        <f>Data!B68</f>
        <v>CAL08-D3</v>
      </c>
      <c r="B13" s="98">
        <f>Data!C68</f>
        <v>1000</v>
      </c>
      <c r="C13" s="67">
        <f>Data!D68</f>
        <v>5.1004340000000008</v>
      </c>
      <c r="D13" s="66" t="s">
        <v>30</v>
      </c>
      <c r="E13" s="5">
        <f>$B$28+($B$29*(B13-$A$28))</f>
        <v>5.0157646359500729</v>
      </c>
      <c r="F13" s="22">
        <f>IF(C13&gt;0,(C13-$B$30)/$B$29,"")</f>
        <v>1016.8815157180287</v>
      </c>
      <c r="G13" s="10">
        <f>IF($D13="Y",(MAX($C$6:$C$15)/(C13))^$D$3,"")</f>
        <v>1</v>
      </c>
      <c r="H13" s="50">
        <f>IF($D13="Y",B13*G13,"")</f>
        <v>1000</v>
      </c>
      <c r="I13" s="50">
        <f>IF($D13="Y",C13*G13,"")</f>
        <v>5.1004340000000008</v>
      </c>
      <c r="J13" s="50">
        <f>IF($D13="Y",B13*C13*G13,"")</f>
        <v>5100.4340000000011</v>
      </c>
      <c r="K13" s="50">
        <f>IF($D13="Y",(B13^2)*G13,"")</f>
        <v>1000000</v>
      </c>
      <c r="L13" s="22">
        <f>C13-E13</f>
        <v>8.4669364049927864E-2</v>
      </c>
      <c r="M13" s="65">
        <f>L13/E13</f>
        <v>1.6880649351659623E-2</v>
      </c>
      <c r="N13" s="50">
        <f>IF($D13="Y",(E13-C13)^2,"")</f>
        <v>7.1689012086192166E-3</v>
      </c>
      <c r="O13" s="64">
        <f>IF($D13="Y",N13*G13,"")</f>
        <v>7.1689012086192166E-3</v>
      </c>
    </row>
    <row r="14" spans="1:15" x14ac:dyDescent="0.2">
      <c r="A14" s="68"/>
      <c r="B14" s="98"/>
      <c r="C14" s="67"/>
      <c r="D14" s="66" t="s">
        <v>43</v>
      </c>
      <c r="E14" s="5">
        <f>$B$28+($B$29*(B14-$A$28))</f>
        <v>2.574111157399913E-4</v>
      </c>
      <c r="F14" s="22" t="str">
        <f>IF(C14&gt;0,(C14-$B$30)/$B$29,"")</f>
        <v/>
      </c>
      <c r="G14" s="10" t="str">
        <f>IF($D14="Y",(MAX($C$6:$C$15)/(C14))^$D$3,"")</f>
        <v/>
      </c>
      <c r="H14" s="50" t="str">
        <f>IF($D14="Y",B14*G14,"")</f>
        <v/>
      </c>
      <c r="I14" s="50" t="str">
        <f>IF($D14="Y",C14*G14,"")</f>
        <v/>
      </c>
      <c r="J14" s="50" t="str">
        <f>IF($D14="Y",B14*C14*G14,"")</f>
        <v/>
      </c>
      <c r="K14" s="50" t="str">
        <f>IF($D14="Y",(B14^2)*G14,"")</f>
        <v/>
      </c>
      <c r="L14" s="22">
        <f>C14-E14</f>
        <v>-2.574111157399913E-4</v>
      </c>
      <c r="M14" s="65">
        <f>L14/E14</f>
        <v>-1</v>
      </c>
      <c r="N14" s="50" t="str">
        <f>IF($D14="Y",(E14-C14)^2,"")</f>
        <v/>
      </c>
      <c r="O14" s="64" t="str">
        <f>IF($D14="Y",N14*G14,"")</f>
        <v/>
      </c>
    </row>
    <row r="15" spans="1:15" x14ac:dyDescent="0.2">
      <c r="A15" s="68"/>
      <c r="B15" s="98"/>
      <c r="C15" s="67"/>
      <c r="D15" s="61" t="s">
        <v>43</v>
      </c>
      <c r="E15" s="60">
        <f>$B$28+($B$29*(B15-$A$28))</f>
        <v>2.574111157399913E-4</v>
      </c>
      <c r="F15" s="46" t="str">
        <f>IF(C15&gt;0,(C15-$B$30)/$B$29,"")</f>
        <v/>
      </c>
      <c r="G15" s="59" t="str">
        <f>IF($D15="Y",(MAX($C$6:$C$15)/(C15))^$D$3,"")</f>
        <v/>
      </c>
      <c r="H15" s="57" t="str">
        <f>IF($D15="Y",B15*G15,"")</f>
        <v/>
      </c>
      <c r="I15" s="57" t="str">
        <f>IF($D15="Y",C15*G15,"")</f>
        <v/>
      </c>
      <c r="J15" s="57" t="str">
        <f>IF($D15="Y",B15*C15*G15,"")</f>
        <v/>
      </c>
      <c r="K15" s="57" t="str">
        <f>IF($D15="Y",(B15^2)*G15,"")</f>
        <v/>
      </c>
      <c r="L15" s="46">
        <f>C15-E15</f>
        <v>-2.574111157399913E-4</v>
      </c>
      <c r="M15" s="58">
        <f>L15/E15</f>
        <v>-1</v>
      </c>
      <c r="N15" s="57" t="str">
        <f>IF($D15="Y",(E15-C15)^2,"")</f>
        <v/>
      </c>
      <c r="O15" s="56" t="str">
        <f>IF($D15="Y",N15*G15,"")</f>
        <v/>
      </c>
    </row>
    <row r="16" spans="1:15" x14ac:dyDescent="0.2">
      <c r="A16" s="75"/>
      <c r="B16" s="98"/>
      <c r="C16" s="67"/>
      <c r="D16" s="74" t="s">
        <v>43</v>
      </c>
      <c r="E16" s="73">
        <f>$B$28+($B$29*(B16-$A$28))</f>
        <v>2.574111157399913E-4</v>
      </c>
      <c r="F16" s="70" t="str">
        <f>IF(C16&gt;0,(C16-$B$30)/$B$29,"")</f>
        <v/>
      </c>
      <c r="G16" s="72" t="str">
        <f>IF($D16="Y",MAX(G17:G25),"")</f>
        <v/>
      </c>
      <c r="H16" s="71" t="str">
        <f>IF($D16="Y",B16*G16,"")</f>
        <v/>
      </c>
      <c r="I16" s="71" t="str">
        <f>IF($D16="Y",C16*G16,"")</f>
        <v/>
      </c>
      <c r="J16" s="71" t="str">
        <f>IF($D16="Y",B16*C16*G16,"")</f>
        <v/>
      </c>
      <c r="K16" s="71" t="str">
        <f>IF($D16="Y",(B16^2)*G16,"")</f>
        <v/>
      </c>
      <c r="L16" s="70">
        <f>C16-E16</f>
        <v>-2.574111157399913E-4</v>
      </c>
      <c r="M16" s="69"/>
      <c r="N16" s="50" t="str">
        <f>IF($D16="Y",(E16-C16)^2,"")</f>
        <v/>
      </c>
      <c r="O16" s="64" t="str">
        <f>IF($D16="Y",N16*G16,"")</f>
        <v/>
      </c>
    </row>
    <row r="17" spans="1:15" x14ac:dyDescent="0.2">
      <c r="A17" s="68"/>
      <c r="B17" s="98"/>
      <c r="C17" s="67"/>
      <c r="D17" s="66" t="s">
        <v>43</v>
      </c>
      <c r="E17" s="5">
        <f>$B$28+($B$29*(B17-$A$28))</f>
        <v>2.574111157399913E-4</v>
      </c>
      <c r="F17" s="22" t="str">
        <f>IF(C17&gt;0,(C17-$B$30)/$B$29,"")</f>
        <v/>
      </c>
      <c r="G17" s="10" t="str">
        <f>IF($D17="Y",(MAX($C$6:$C$15)/(C17))^$D$3,"")</f>
        <v/>
      </c>
      <c r="H17" s="50" t="str">
        <f>IF($D17="Y",B17*G17,"")</f>
        <v/>
      </c>
      <c r="I17" s="50" t="str">
        <f>IF($D17="Y",C17*G17,"")</f>
        <v/>
      </c>
      <c r="J17" s="50" t="str">
        <f>IF($D17="Y",B17*C17*G17,"")</f>
        <v/>
      </c>
      <c r="K17" s="50" t="str">
        <f>IF($D17="Y",(B17^2)*G17,"")</f>
        <v/>
      </c>
      <c r="L17" s="22">
        <f>C17-E17</f>
        <v>-2.574111157399913E-4</v>
      </c>
      <c r="M17" s="65">
        <f>L17/E17</f>
        <v>-1</v>
      </c>
      <c r="N17" s="50" t="str">
        <f>IF($D17="Y",(E17-C17)^2,"")</f>
        <v/>
      </c>
      <c r="O17" s="64" t="str">
        <f>IF($D17="Y",N17*G17,"")</f>
        <v/>
      </c>
    </row>
    <row r="18" spans="1:15" x14ac:dyDescent="0.2">
      <c r="A18" s="68"/>
      <c r="B18" s="98"/>
      <c r="C18" s="67"/>
      <c r="D18" s="66" t="s">
        <v>43</v>
      </c>
      <c r="E18" s="5">
        <f>$B$28+($B$29*(B18-$A$28))</f>
        <v>2.574111157399913E-4</v>
      </c>
      <c r="F18" s="22" t="str">
        <f>IF(C18&gt;0,(C18-$B$30)/$B$29,"")</f>
        <v/>
      </c>
      <c r="G18" s="10" t="str">
        <f>IF($D18="Y",(MAX($C$6:$C$15)/(C18))^$D$3,"")</f>
        <v/>
      </c>
      <c r="H18" s="50" t="str">
        <f>IF($D18="Y",B18*G18,"")</f>
        <v/>
      </c>
      <c r="I18" s="50" t="str">
        <f>IF($D18="Y",C18*G18,"")</f>
        <v/>
      </c>
      <c r="J18" s="50" t="str">
        <f>IF($D18="Y",B18*C18*G18,"")</f>
        <v/>
      </c>
      <c r="K18" s="50" t="str">
        <f>IF($D18="Y",(B18^2)*G18,"")</f>
        <v/>
      </c>
      <c r="L18" s="22">
        <f>C18-E18</f>
        <v>-2.574111157399913E-4</v>
      </c>
      <c r="M18" s="65">
        <f>L18/E18</f>
        <v>-1</v>
      </c>
      <c r="N18" s="50" t="str">
        <f>IF($D18="Y",(E18-C18)^2,"")</f>
        <v/>
      </c>
      <c r="O18" s="64" t="str">
        <f>IF($D18="Y",N18*G18,"")</f>
        <v/>
      </c>
    </row>
    <row r="19" spans="1:15" x14ac:dyDescent="0.2">
      <c r="A19" s="68"/>
      <c r="B19" s="98"/>
      <c r="C19" s="67"/>
      <c r="D19" s="66" t="s">
        <v>43</v>
      </c>
      <c r="E19" s="5">
        <f>$B$28+($B$29*(B19-$A$28))</f>
        <v>2.574111157399913E-4</v>
      </c>
      <c r="F19" s="22" t="str">
        <f>IF(C19&gt;0,(C19-$B$30)/$B$29,"")</f>
        <v/>
      </c>
      <c r="G19" s="10" t="str">
        <f>IF($D19="Y",(MAX($C$6:$C$15)/(C19))^$D$3,"")</f>
        <v/>
      </c>
      <c r="H19" s="50" t="str">
        <f>IF($D19="Y",B19*G19,"")</f>
        <v/>
      </c>
      <c r="I19" s="50" t="str">
        <f>IF($D19="Y",C19*G19,"")</f>
        <v/>
      </c>
      <c r="J19" s="50" t="str">
        <f>IF($D19="Y",B19*C19*G19,"")</f>
        <v/>
      </c>
      <c r="K19" s="50" t="str">
        <f>IF($D19="Y",(B19^2)*G19,"")</f>
        <v/>
      </c>
      <c r="L19" s="22">
        <f>C19-E19</f>
        <v>-2.574111157399913E-4</v>
      </c>
      <c r="M19" s="65">
        <f>L19/E19</f>
        <v>-1</v>
      </c>
      <c r="N19" s="50" t="str">
        <f>IF($D19="Y",(E19-C19)^2,"")</f>
        <v/>
      </c>
      <c r="O19" s="64" t="str">
        <f>IF($D19="Y",N19*G19,"")</f>
        <v/>
      </c>
    </row>
    <row r="20" spans="1:15" x14ac:dyDescent="0.2">
      <c r="A20" s="68"/>
      <c r="B20" s="98"/>
      <c r="C20" s="67"/>
      <c r="D20" s="66" t="s">
        <v>43</v>
      </c>
      <c r="E20" s="5">
        <f>$B$28+($B$29*(B20-$A$28))</f>
        <v>2.574111157399913E-4</v>
      </c>
      <c r="F20" s="22" t="str">
        <f>IF(C20&gt;0,(C20-$B$30)/$B$29,"")</f>
        <v/>
      </c>
      <c r="G20" s="10" t="str">
        <f>IF($D20="Y",(MAX($C$6:$C$15)/(C20))^$D$3,"")</f>
        <v/>
      </c>
      <c r="H20" s="50" t="str">
        <f>IF($D20="Y",B20*G20,"")</f>
        <v/>
      </c>
      <c r="I20" s="50" t="str">
        <f>IF($D20="Y",C20*G20,"")</f>
        <v/>
      </c>
      <c r="J20" s="50" t="str">
        <f>IF($D20="Y",B20*C20*G20,"")</f>
        <v/>
      </c>
      <c r="K20" s="50" t="str">
        <f>IF($D20="Y",(B20^2)*G20,"")</f>
        <v/>
      </c>
      <c r="L20" s="22">
        <f>C20-E20</f>
        <v>-2.574111157399913E-4</v>
      </c>
      <c r="M20" s="65">
        <f>L20/E20</f>
        <v>-1</v>
      </c>
      <c r="N20" s="50" t="str">
        <f>IF($D20="Y",(E20-C20)^2,"")</f>
        <v/>
      </c>
      <c r="O20" s="64" t="str">
        <f>IF($D20="Y",N20*G20,"")</f>
        <v/>
      </c>
    </row>
    <row r="21" spans="1:15" x14ac:dyDescent="0.2">
      <c r="A21" s="68"/>
      <c r="B21" s="98"/>
      <c r="C21" s="67"/>
      <c r="D21" s="66" t="s">
        <v>43</v>
      </c>
      <c r="E21" s="5">
        <f>$B$28+($B$29*(B21-$A$28))</f>
        <v>2.574111157399913E-4</v>
      </c>
      <c r="F21" s="22" t="str">
        <f>IF(C21&gt;0,(C21-$B$30)/$B$29,"")</f>
        <v/>
      </c>
      <c r="G21" s="10" t="str">
        <f>IF($D21="Y",(MAX($C$6:$C$15)/(C21))^$D$3,"")</f>
        <v/>
      </c>
      <c r="H21" s="50" t="str">
        <f>IF($D21="Y",B21*G21,"")</f>
        <v/>
      </c>
      <c r="I21" s="50" t="str">
        <f>IF($D21="Y",C21*G21,"")</f>
        <v/>
      </c>
      <c r="J21" s="50" t="str">
        <f>IF($D21="Y",B21*C21*G21,"")</f>
        <v/>
      </c>
      <c r="K21" s="50" t="str">
        <f>IF($D21="Y",(B21^2)*G21,"")</f>
        <v/>
      </c>
      <c r="L21" s="22">
        <f>C21-E21</f>
        <v>-2.574111157399913E-4</v>
      </c>
      <c r="M21" s="65">
        <f>L21/E21</f>
        <v>-1</v>
      </c>
      <c r="N21" s="50" t="str">
        <f>IF($D21="Y",(E21-C21)^2,"")</f>
        <v/>
      </c>
      <c r="O21" s="64" t="str">
        <f>IF($D21="Y",N21*G21,"")</f>
        <v/>
      </c>
    </row>
    <row r="22" spans="1:15" x14ac:dyDescent="0.2">
      <c r="A22" s="68"/>
      <c r="B22" s="98"/>
      <c r="C22" s="67"/>
      <c r="D22" s="66" t="s">
        <v>43</v>
      </c>
      <c r="E22" s="5">
        <f>$B$28+($B$29*(B22-$A$28))</f>
        <v>2.574111157399913E-4</v>
      </c>
      <c r="F22" s="22" t="str">
        <f>IF(C22&gt;0,(C22-$B$30)/$B$29,"")</f>
        <v/>
      </c>
      <c r="G22" s="10" t="str">
        <f>IF($D22="Y",(MAX($C$6:$C$15)/(C22))^$D$3,"")</f>
        <v/>
      </c>
      <c r="H22" s="50" t="str">
        <f>IF($D22="Y",B22*G22,"")</f>
        <v/>
      </c>
      <c r="I22" s="50" t="str">
        <f>IF($D22="Y",C22*G22,"")</f>
        <v/>
      </c>
      <c r="J22" s="50" t="str">
        <f>IF($D22="Y",B22*C22*G22,"")</f>
        <v/>
      </c>
      <c r="K22" s="50" t="str">
        <f>IF($D22="Y",(B22^2)*G22,"")</f>
        <v/>
      </c>
      <c r="L22" s="22">
        <f>C22-E22</f>
        <v>-2.574111157399913E-4</v>
      </c>
      <c r="M22" s="65">
        <f>L22/E22</f>
        <v>-1</v>
      </c>
      <c r="N22" s="50" t="str">
        <f>IF($D22="Y",(E22-C22)^2,"")</f>
        <v/>
      </c>
      <c r="O22" s="64" t="str">
        <f>IF($D22="Y",N22*G22,"")</f>
        <v/>
      </c>
    </row>
    <row r="23" spans="1:15" x14ac:dyDescent="0.2">
      <c r="A23" s="68"/>
      <c r="B23" s="98"/>
      <c r="C23" s="67"/>
      <c r="D23" s="66" t="s">
        <v>43</v>
      </c>
      <c r="E23" s="5">
        <f>$B$28+($B$29*(B23-$A$28))</f>
        <v>2.574111157399913E-4</v>
      </c>
      <c r="F23" s="22" t="str">
        <f>IF(C23&gt;0,(C23-$B$30)/$B$29,"")</f>
        <v/>
      </c>
      <c r="G23" s="10" t="str">
        <f>IF($D23="Y",(MAX($C$6:$C$15)/(C23))^$D$3,"")</f>
        <v/>
      </c>
      <c r="H23" s="50" t="str">
        <f>IF($D23="Y",B23*G23,"")</f>
        <v/>
      </c>
      <c r="I23" s="50" t="str">
        <f>IF($D23="Y",C23*G23,"")</f>
        <v/>
      </c>
      <c r="J23" s="50" t="str">
        <f>IF($D23="Y",B23*C23*G23,"")</f>
        <v/>
      </c>
      <c r="K23" s="50" t="str">
        <f>IF($D23="Y",(B23^2)*G23,"")</f>
        <v/>
      </c>
      <c r="L23" s="22">
        <f>C23-E23</f>
        <v>-2.574111157399913E-4</v>
      </c>
      <c r="M23" s="65">
        <f>L23/E23</f>
        <v>-1</v>
      </c>
      <c r="N23" s="50" t="str">
        <f>IF($D23="Y",(E23-C23)^2,"")</f>
        <v/>
      </c>
      <c r="O23" s="64" t="str">
        <f>IF($D23="Y",N23*G23,"")</f>
        <v/>
      </c>
    </row>
    <row r="24" spans="1:15" x14ac:dyDescent="0.2">
      <c r="A24" s="68"/>
      <c r="B24" s="98"/>
      <c r="C24" s="67"/>
      <c r="D24" s="66" t="s">
        <v>43</v>
      </c>
      <c r="E24" s="5">
        <f>$B$28+($B$29*(B24-$A$28))</f>
        <v>2.574111157399913E-4</v>
      </c>
      <c r="F24" s="22" t="str">
        <f>IF(C24&gt;0,(C24-$B$30)/$B$29,"")</f>
        <v/>
      </c>
      <c r="G24" s="10" t="str">
        <f>IF($D24="Y",(MAX($C$6:$C$15)/(C24))^$D$3,"")</f>
        <v/>
      </c>
      <c r="H24" s="50" t="str">
        <f>IF($D24="Y",B24*G24,"")</f>
        <v/>
      </c>
      <c r="I24" s="50" t="str">
        <f>IF($D24="Y",C24*G24,"")</f>
        <v/>
      </c>
      <c r="J24" s="50" t="str">
        <f>IF($D24="Y",B24*C24*G24,"")</f>
        <v/>
      </c>
      <c r="K24" s="50" t="str">
        <f>IF($D24="Y",(B24^2)*G24,"")</f>
        <v/>
      </c>
      <c r="L24" s="22">
        <f>C24-E24</f>
        <v>-2.574111157399913E-4</v>
      </c>
      <c r="M24" s="65">
        <f>L24/E24</f>
        <v>-1</v>
      </c>
      <c r="N24" s="50" t="str">
        <f>IF($D24="Y",(E24-C24)^2,"")</f>
        <v/>
      </c>
      <c r="O24" s="64" t="str">
        <f>IF($D24="Y",N24*G24,"")</f>
        <v/>
      </c>
    </row>
    <row r="25" spans="1:15" x14ac:dyDescent="0.2">
      <c r="A25" s="63"/>
      <c r="B25" s="99"/>
      <c r="C25" s="62"/>
      <c r="D25" s="61" t="s">
        <v>43</v>
      </c>
      <c r="E25" s="60">
        <f>$B$28+($B$29*(B25-$A$28))</f>
        <v>2.574111157399913E-4</v>
      </c>
      <c r="F25" s="46" t="str">
        <f>IF(C25&gt;0,(C25-$B$30)/$B$29,"")</f>
        <v/>
      </c>
      <c r="G25" s="59" t="str">
        <f>IF($D25="Y",(MAX($C$6:$C$15)/(C25))^$D$3,"")</f>
        <v/>
      </c>
      <c r="H25" s="57" t="str">
        <f>IF($D25="Y",B25*G25,"")</f>
        <v/>
      </c>
      <c r="I25" s="57" t="str">
        <f>IF($D25="Y",C25*G25,"")</f>
        <v/>
      </c>
      <c r="J25" s="57" t="str">
        <f>IF($D25="Y",B25*C25*G25,"")</f>
        <v/>
      </c>
      <c r="K25" s="57" t="str">
        <f>IF($D25="Y",(B25^2)*G25,"")</f>
        <v/>
      </c>
      <c r="L25" s="46">
        <f>C25-E25</f>
        <v>-2.574111157399913E-4</v>
      </c>
      <c r="M25" s="58">
        <f>L25/E25</f>
        <v>-1</v>
      </c>
      <c r="N25" s="57" t="str">
        <f>IF($D25="Y",(E25-C25)^2,"")</f>
        <v/>
      </c>
      <c r="O25" s="56" t="str">
        <f>IF($D25="Y",N25*G25,"")</f>
        <v/>
      </c>
    </row>
    <row r="27" spans="1:15" x14ac:dyDescent="0.2">
      <c r="A27" s="55" t="s">
        <v>32</v>
      </c>
      <c r="B27" s="100" t="s">
        <v>33</v>
      </c>
      <c r="C27" s="111"/>
      <c r="D27" s="54"/>
      <c r="E27" s="54"/>
      <c r="F27" s="54"/>
      <c r="G27" s="54" t="s">
        <v>64</v>
      </c>
      <c r="H27" s="54" t="s">
        <v>63</v>
      </c>
      <c r="I27" s="54" t="s">
        <v>62</v>
      </c>
      <c r="J27" s="54" t="s">
        <v>61</v>
      </c>
      <c r="K27" s="53" t="s">
        <v>60</v>
      </c>
      <c r="L27" s="54"/>
      <c r="M27" s="53"/>
      <c r="N27" s="52" t="s">
        <v>59</v>
      </c>
      <c r="O27" s="52" t="s">
        <v>58</v>
      </c>
    </row>
    <row r="28" spans="1:15" x14ac:dyDescent="0.2">
      <c r="A28" s="51">
        <f>H28/(G28)</f>
        <v>3.0146299611769556</v>
      </c>
      <c r="B28" s="101">
        <f>I28/G28</f>
        <v>1.5377309466225057E-2</v>
      </c>
      <c r="C28" s="112" t="s">
        <v>34</v>
      </c>
      <c r="G28" s="22">
        <f>SUM(G6:G25)</f>
        <v>2347.1012510650676</v>
      </c>
      <c r="H28" s="22">
        <f>SUM(H6:H25)</f>
        <v>7075.6417533766689</v>
      </c>
      <c r="I28" s="22">
        <f>SUM(I6:I25)</f>
        <v>36.09210228619154</v>
      </c>
      <c r="J28" s="22">
        <f>SUM(J6:J25)</f>
        <v>7553.7427540000017</v>
      </c>
      <c r="K28" s="26">
        <f>SUM(K6:K25)</f>
        <v>1505714.3907137201</v>
      </c>
      <c r="M28" s="26"/>
      <c r="N28" s="50">
        <f>SQRT(SUM(N6:N25))</f>
        <v>0.12264341008907707</v>
      </c>
      <c r="O28" s="50">
        <f>SQRT(SUM(O6:O25)/SUM(G6:G15))</f>
        <v>3.7798414094091844E-3</v>
      </c>
    </row>
    <row r="29" spans="1:15" x14ac:dyDescent="0.2">
      <c r="A29" s="27" t="s">
        <v>35</v>
      </c>
      <c r="B29" s="101">
        <f>(J28-((H28*I28)/G28))/(K28-((H28^2)/G28))</f>
        <v>5.0155072248343332E-3</v>
      </c>
      <c r="C29" s="1" t="s">
        <v>36</v>
      </c>
      <c r="K29" s="26"/>
      <c r="M29" s="26"/>
    </row>
    <row r="30" spans="1:15" x14ac:dyDescent="0.2">
      <c r="A30" s="49" t="s">
        <v>37</v>
      </c>
      <c r="B30" s="48">
        <f>B28-(A28*B29)</f>
        <v>2.574111157399913E-4</v>
      </c>
      <c r="C30" s="113" t="s">
        <v>38</v>
      </c>
      <c r="D30" s="46"/>
      <c r="E30" s="48">
        <f>B30/B29</f>
        <v>5.1323047540519459E-2</v>
      </c>
      <c r="F30" s="47"/>
      <c r="G30" s="46" t="s">
        <v>57</v>
      </c>
      <c r="H30" s="46"/>
      <c r="I30" s="46"/>
      <c r="J30" s="46"/>
      <c r="K30" s="45"/>
      <c r="L30" s="46"/>
      <c r="M30" s="45"/>
    </row>
    <row r="32" spans="1:15" x14ac:dyDescent="0.2">
      <c r="A32" s="44" t="s">
        <v>39</v>
      </c>
      <c r="B32" s="43"/>
      <c r="C32" s="114"/>
      <c r="D32" s="42"/>
      <c r="E32" s="42"/>
      <c r="F32" s="42"/>
      <c r="G32" s="41"/>
      <c r="L32" s="40" t="s">
        <v>56</v>
      </c>
      <c r="M32" s="39"/>
    </row>
    <row r="33" spans="1:13" x14ac:dyDescent="0.2">
      <c r="A33" s="38" t="s">
        <v>40</v>
      </c>
      <c r="B33" s="102" t="s">
        <v>41</v>
      </c>
      <c r="C33" s="115" t="s">
        <v>3</v>
      </c>
      <c r="D33" s="37"/>
      <c r="E33" s="37"/>
      <c r="F33" s="36" t="s">
        <v>42</v>
      </c>
      <c r="G33" s="34" t="s">
        <v>55</v>
      </c>
      <c r="H33" s="37"/>
      <c r="I33" s="36"/>
      <c r="J33" s="36"/>
      <c r="K33" s="36"/>
      <c r="L33" s="35" t="s">
        <v>54</v>
      </c>
      <c r="M33" s="34" t="s">
        <v>53</v>
      </c>
    </row>
    <row r="34" spans="1:13" x14ac:dyDescent="0.2">
      <c r="A34" s="33" t="str">
        <f>Data!B69</f>
        <v>QC1A-D3</v>
      </c>
      <c r="B34" s="103">
        <f>Data!C69</f>
        <v>1</v>
      </c>
      <c r="C34" s="116">
        <f>Data!D69</f>
        <v>5.6010000000000001E-3</v>
      </c>
      <c r="D34" s="29"/>
      <c r="E34" s="29"/>
      <c r="F34" s="22">
        <f>IF(C34&gt;0,(C34-$B$30)/$B$29,"")</f>
        <v>1.0654134556523369</v>
      </c>
      <c r="G34" s="28">
        <f>IF((AND(B34&lt;&gt;"",C34&gt;0)),F34/B34,"")</f>
        <v>1.0654134556523369</v>
      </c>
      <c r="L34" s="27" t="b">
        <f>IF(C34&gt;0,(IF(OR(C34&lt;0.8*MIN($E$7:$E$15,$E$17:$E$25),C34&gt;1.2*MAX($E$6:$E$25)),TRUE,FALSE)),"")</f>
        <v>0</v>
      </c>
      <c r="M34" s="26" t="b">
        <f>IF(B34&gt;0,(IF(OR(G34&gt;1.15,G34&lt;0.85),TRUE,FALSE)),"")</f>
        <v>0</v>
      </c>
    </row>
    <row r="35" spans="1:13" x14ac:dyDescent="0.2">
      <c r="A35" s="33" t="str">
        <f>Data!B70</f>
        <v>QC1B-D3</v>
      </c>
      <c r="B35" s="103">
        <f>Data!C70</f>
        <v>1</v>
      </c>
      <c r="C35" s="116">
        <f>Data!D70</f>
        <v>5.1489999999999999E-3</v>
      </c>
      <c r="D35" s="29"/>
      <c r="E35" s="29"/>
      <c r="F35" s="22">
        <f>IF(C35&gt;0,(C35-$B$30)/$B$29,"")</f>
        <v>0.97529295941181349</v>
      </c>
      <c r="G35" s="28">
        <f>IF((AND(B35&lt;&gt;"",C35&gt;0)),F35/B35,"")</f>
        <v>0.97529295941181349</v>
      </c>
      <c r="L35" s="27" t="b">
        <f>IF(C35&gt;0,(IF(OR(C35&lt;0.8*MIN($E$7:$E$15,$E$17:$E$25),C35&gt;1.2*MAX($E$6:$E$25)),TRUE,FALSE)),"")</f>
        <v>0</v>
      </c>
      <c r="M35" s="26" t="b">
        <f>IF(B35&gt;0,(IF(OR(G35&gt;1.15,G35&lt;0.85),TRUE,FALSE)),"")</f>
        <v>0</v>
      </c>
    </row>
    <row r="36" spans="1:13" x14ac:dyDescent="0.2">
      <c r="A36" s="33" t="str">
        <f>Data!B71</f>
        <v>QC1C-D3</v>
      </c>
      <c r="B36" s="103">
        <f>Data!C71</f>
        <v>1</v>
      </c>
      <c r="C36" s="116">
        <f>Data!D71</f>
        <v>5.2899999999999996E-3</v>
      </c>
      <c r="D36" s="30"/>
      <c r="E36" s="29"/>
      <c r="F36" s="22">
        <f>IF(C36&gt;0,(C36-$B$30)/$B$29,"")</f>
        <v>1.0034057690797642</v>
      </c>
      <c r="G36" s="28">
        <f>IF((AND(B36&lt;&gt;"",C36&gt;0)),F36/B36,"")</f>
        <v>1.0034057690797642</v>
      </c>
      <c r="L36" s="27" t="b">
        <f>IF(C36&gt;0,(IF(OR(C36&lt;0.8*MIN($E$7:$E$15,$E$17:$E$25),C36&gt;1.2*MAX($E$6:$E$25)),TRUE,FALSE)),"")</f>
        <v>0</v>
      </c>
      <c r="M36" s="26" t="b">
        <f>IF(B36&gt;0,(IF(OR(G36&gt;1.15,G36&lt;0.85),TRUE,FALSE)),"")</f>
        <v>0</v>
      </c>
    </row>
    <row r="37" spans="1:13" x14ac:dyDescent="0.2">
      <c r="A37" s="33" t="str">
        <f>Data!B72</f>
        <v>QC1D-D3</v>
      </c>
      <c r="B37" s="103">
        <f>Data!C72</f>
        <v>1</v>
      </c>
      <c r="C37" s="116">
        <f>Data!D72</f>
        <v>5.5240000000000003E-3</v>
      </c>
      <c r="D37" s="30"/>
      <c r="E37" s="29"/>
      <c r="F37" s="22">
        <f>IF(C37&gt;0,(C37-$B$30)/$B$29,"")</f>
        <v>1.0500610702308317</v>
      </c>
      <c r="G37" s="28">
        <f>IF((AND(B37&lt;&gt;"",C37&gt;0)),F37/B37,"")</f>
        <v>1.0500610702308317</v>
      </c>
      <c r="L37" s="27" t="b">
        <f>IF(C37&gt;0,(IF(OR(C37&lt;0.8*MIN($E$7:$E$15,$E$17:$E$25),C37&gt;1.2*MAX($E$6:$E$25)),TRUE,FALSE)),"")</f>
        <v>0</v>
      </c>
      <c r="M37" s="26" t="b">
        <f>IF(B37&gt;0,(IF(OR(G37&gt;1.15,G37&lt;0.85),TRUE,FALSE)),"")</f>
        <v>0</v>
      </c>
    </row>
    <row r="38" spans="1:13" x14ac:dyDescent="0.2">
      <c r="A38" s="33" t="str">
        <f>Data!B73</f>
        <v>QC1E-D3</v>
      </c>
      <c r="B38" s="103">
        <f>Data!C73</f>
        <v>1</v>
      </c>
      <c r="C38" s="116">
        <f>Data!D73</f>
        <v>5.4060000000000002E-3</v>
      </c>
      <c r="D38" s="30"/>
      <c r="E38" s="29"/>
      <c r="F38" s="22">
        <f>IF(C38&gt;0,(C38-$B$30)/$B$29,"")</f>
        <v>1.0265340380264474</v>
      </c>
      <c r="G38" s="28">
        <f>IF((AND(B38&lt;&gt;"",C38&gt;0)),F38/B38,"")</f>
        <v>1.0265340380264474</v>
      </c>
      <c r="L38" s="27" t="b">
        <f>IF(C38&gt;0,(IF(OR(C38&lt;0.8*MIN($E$7:$E$15,$E$17:$E$25),C38&gt;1.2*MAX($E$6:$E$25)),TRUE,FALSE)),"")</f>
        <v>0</v>
      </c>
      <c r="M38" s="26" t="b">
        <f>IF(B38&gt;0,(IF(OR(G38&gt;1.15,G38&lt;0.85),TRUE,FALSE)),"")</f>
        <v>0</v>
      </c>
    </row>
    <row r="39" spans="1:13" x14ac:dyDescent="0.2">
      <c r="A39" s="33" t="str">
        <f>Data!B74</f>
        <v>QC2A-D3</v>
      </c>
      <c r="B39" s="103">
        <v>500</v>
      </c>
      <c r="C39" s="116">
        <f>Data!D74</f>
        <v>2.3004660000000001</v>
      </c>
      <c r="D39" s="30"/>
      <c r="E39" s="29"/>
      <c r="F39" s="22">
        <f>IF(C39&gt;0,(C39-$B$30)/$B$29,"")</f>
        <v>458.61933514814905</v>
      </c>
      <c r="G39" s="28">
        <f>IF((AND(B39&lt;&gt;"",C39&gt;0)),F39/B39,"")</f>
        <v>0.91723867029629813</v>
      </c>
      <c r="L39" s="27" t="b">
        <f>IF(C39&gt;0,(IF(OR(C39&lt;0.8*MIN($E$7:$E$15,$E$17:$E$25),C39&gt;1.2*MAX($E$6:$E$25)),TRUE,FALSE)),"")</f>
        <v>0</v>
      </c>
      <c r="M39" s="26" t="b">
        <f>IF(B39&gt;0,(IF(OR(G39&gt;1.15,G39&lt;0.85),TRUE,FALSE)),"")</f>
        <v>0</v>
      </c>
    </row>
    <row r="40" spans="1:13" x14ac:dyDescent="0.2">
      <c r="A40" s="33" t="str">
        <f>Data!B75</f>
        <v>QC2B-D3</v>
      </c>
      <c r="B40" s="103">
        <v>500</v>
      </c>
      <c r="C40" s="116">
        <f>Data!D75</f>
        <v>2.3504299999999998</v>
      </c>
      <c r="D40" s="29"/>
      <c r="E40" s="29"/>
      <c r="F40" s="22">
        <f>IF(C40&gt;0,(C40-$B$30)/$B$29,"")</f>
        <v>468.58123885204611</v>
      </c>
      <c r="G40" s="28">
        <f>IF((AND(B40&lt;&gt;"",C40&gt;0)),F40/B40,"")</f>
        <v>0.93716247770409222</v>
      </c>
      <c r="L40" s="27" t="b">
        <f>IF(C40&gt;0,(IF(OR(C40&lt;0.8*MIN($E$7:$E$15,$E$17:$E$25),C40&gt;1.2*MAX($E$6:$E$25)),TRUE,FALSE)),"")</f>
        <v>0</v>
      </c>
      <c r="M40" s="26" t="b">
        <f>IF(B40&gt;0,(IF(OR(G40&gt;1.15,G40&lt;0.85),TRUE,FALSE)),"")</f>
        <v>0</v>
      </c>
    </row>
    <row r="41" spans="1:13" x14ac:dyDescent="0.2">
      <c r="A41" s="33" t="str">
        <f>Data!B76</f>
        <v>QC2C-D3</v>
      </c>
      <c r="B41" s="103">
        <v>500</v>
      </c>
      <c r="C41" s="116">
        <f>Data!D76</f>
        <v>2.7255010000000004</v>
      </c>
      <c r="D41" s="30"/>
      <c r="E41" s="29"/>
      <c r="F41" s="22">
        <f>IF(C41&gt;0,(C41-$B$30)/$B$29,"")</f>
        <v>543.36350576671293</v>
      </c>
      <c r="G41" s="28">
        <f>IF((AND(B41&lt;&gt;"",C41&gt;0)),F41/B41,"")</f>
        <v>1.0867270115334258</v>
      </c>
      <c r="L41" s="27" t="b">
        <f>IF(C41&gt;0,(IF(OR(C41&lt;0.8*MIN($E$7:$E$15,$E$17:$E$25),C41&gt;1.2*MAX($E$6:$E$25)),TRUE,FALSE)),"")</f>
        <v>0</v>
      </c>
      <c r="M41" s="26" t="b">
        <f>IF(B41&gt;0,(IF(OR(G41&gt;1.15,G41&lt;0.85),TRUE,FALSE)),"")</f>
        <v>0</v>
      </c>
    </row>
    <row r="42" spans="1:13" x14ac:dyDescent="0.2">
      <c r="A42" s="33" t="str">
        <f>Data!B77</f>
        <v>QC2D-D3</v>
      </c>
      <c r="B42" s="103">
        <v>500</v>
      </c>
      <c r="C42" s="116">
        <f>Data!D77</f>
        <v>2.7254550000000006</v>
      </c>
      <c r="D42" s="30"/>
      <c r="E42" s="29"/>
      <c r="F42" s="22">
        <f>IF(C42&gt;0,(C42-$B$30)/$B$29,"")</f>
        <v>543.35433421178584</v>
      </c>
      <c r="G42" s="28">
        <f>IF((AND(B42&lt;&gt;"",C42&gt;0)),F42/B42,"")</f>
        <v>1.0867086684235716</v>
      </c>
      <c r="L42" s="27" t="b">
        <f>IF(C42&gt;0,(IF(OR(C42&lt;0.8*MIN($E$7:$E$15,$E$17:$E$25),C42&gt;1.2*MAX($E$6:$E$25)),TRUE,FALSE)),"")</f>
        <v>0</v>
      </c>
      <c r="M42" s="26" t="b">
        <f>IF(B42&gt;0,(IF(OR(G42&gt;1.15,G42&lt;0.85),TRUE,FALSE)),"")</f>
        <v>0</v>
      </c>
    </row>
    <row r="43" spans="1:13" x14ac:dyDescent="0.2">
      <c r="A43" s="33" t="str">
        <f>Data!B78</f>
        <v>QC2E-D3</v>
      </c>
      <c r="B43" s="103">
        <v>500</v>
      </c>
      <c r="C43" s="116">
        <f>Data!D78</f>
        <v>2.6254330000000006</v>
      </c>
      <c r="D43" s="30"/>
      <c r="E43" s="29"/>
      <c r="F43" s="22">
        <f>IF(C43&gt;0,(C43-$B$30)/$B$29,"")</f>
        <v>523.41178493087955</v>
      </c>
      <c r="G43" s="28">
        <f>IF((AND(B43&lt;&gt;"",C43&gt;0)),F43/B43,"")</f>
        <v>1.0468235698617592</v>
      </c>
      <c r="L43" s="27" t="b">
        <f>IF(C43&gt;0,(IF(OR(C43&lt;0.8*MIN($E$7:$E$15,$E$17:$E$25),C43&gt;1.2*MAX($E$6:$E$25)),TRUE,FALSE)),"")</f>
        <v>0</v>
      </c>
      <c r="M43" s="26" t="b">
        <f>IF(B43&gt;0,(IF(OR(G43&gt;1.15,G43&lt;0.85),TRUE,FALSE)),"")</f>
        <v>0</v>
      </c>
    </row>
    <row r="44" spans="1:13" x14ac:dyDescent="0.2">
      <c r="A44" s="33" t="str">
        <f>Data!B79</f>
        <v>QC3A-D3</v>
      </c>
      <c r="B44" s="103">
        <v>3.3330000000000002</v>
      </c>
      <c r="C44" s="116">
        <f>Data!D79</f>
        <v>1.6421999999999999E-2</v>
      </c>
      <c r="D44" s="30"/>
      <c r="E44" s="29"/>
      <c r="F44" s="22">
        <f>IF(C44&gt;0,(C44-$B$30)/$B$29,"")</f>
        <v>3.2229220614459262</v>
      </c>
      <c r="G44" s="28">
        <f>IF((AND(B44&lt;&gt;"",C44&gt;0)),F44/B44,"")</f>
        <v>0.96697331576535439</v>
      </c>
      <c r="L44" s="27" t="b">
        <f>IF(C44&gt;0,(IF(OR(C44&lt;0.8*MIN($E$7:$E$15,$E$17:$E$25),C44&gt;1.2*MAX($E$6:$E$25)),TRUE,FALSE)),"")</f>
        <v>0</v>
      </c>
      <c r="M44" s="26" t="b">
        <f>IF(B44&gt;0,(IF(OR(G44&gt;1.15,G44&lt;0.85),TRUE,FALSE)),"")</f>
        <v>0</v>
      </c>
    </row>
    <row r="45" spans="1:13" x14ac:dyDescent="0.2">
      <c r="A45" s="33" t="str">
        <f>Data!B80</f>
        <v>QC3B-D3</v>
      </c>
      <c r="B45" s="103">
        <v>3.3330000000000002</v>
      </c>
      <c r="C45" s="116">
        <f>Data!D80</f>
        <v>1.7937000000000002E-2</v>
      </c>
      <c r="D45" s="30"/>
      <c r="E45" s="29"/>
      <c r="F45" s="22">
        <f>IF(C45&gt;0,(C45-$B$30)/$B$29,"")</f>
        <v>3.5249852291547605</v>
      </c>
      <c r="G45" s="28">
        <f>IF((AND(B45&lt;&gt;"",C45&gt;0)),F45/B45,"")</f>
        <v>1.057601328879316</v>
      </c>
      <c r="L45" s="27" t="b">
        <f>IF(C45&gt;0,(IF(OR(C45&lt;0.8*MIN($E$7:$E$15,$E$17:$E$25),C45&gt;1.2*MAX($E$6:$E$25)),TRUE,FALSE)),"")</f>
        <v>0</v>
      </c>
      <c r="M45" s="26" t="b">
        <f>IF(B45&gt;0,(IF(OR(G45&gt;1.15,G45&lt;0.85),TRUE,FALSE)),"")</f>
        <v>0</v>
      </c>
    </row>
    <row r="46" spans="1:13" x14ac:dyDescent="0.2">
      <c r="A46" s="33" t="str">
        <f>Data!B81</f>
        <v>QC3C-D3</v>
      </c>
      <c r="B46" s="103">
        <v>3.3330000000000002</v>
      </c>
      <c r="C46" s="116">
        <f>Data!D81</f>
        <v>1.5915000000000002E-2</v>
      </c>
      <c r="D46" s="30"/>
      <c r="E46" s="29"/>
      <c r="F46" s="22">
        <f>IF(C46&gt;0,(C46-$B$30)/$B$29,"")</f>
        <v>3.1218355756186149</v>
      </c>
      <c r="G46" s="28">
        <f>IF((AND(B46&lt;&gt;"",C46&gt;0)),F46/B46,"")</f>
        <v>0.9366443371192964</v>
      </c>
      <c r="L46" s="27" t="b">
        <f>IF(C46&gt;0,(IF(OR(C46&lt;0.8*MIN($E$7:$E$15,$E$17:$E$25),C46&gt;1.2*MAX($E$6:$E$25)),TRUE,FALSE)),"")</f>
        <v>0</v>
      </c>
      <c r="M46" s="26" t="b">
        <f>IF(B46&gt;0,(IF(OR(G46&gt;1.15,G46&lt;0.85),TRUE,FALSE)),"")</f>
        <v>0</v>
      </c>
    </row>
    <row r="47" spans="1:13" x14ac:dyDescent="0.2">
      <c r="A47" s="33" t="str">
        <f>Data!B82</f>
        <v>QC3D-D3</v>
      </c>
      <c r="B47" s="103">
        <v>3.3330000000000002</v>
      </c>
      <c r="C47" s="116">
        <f>Data!D82</f>
        <v>1.7332333333333332E-2</v>
      </c>
      <c r="D47" s="30"/>
      <c r="E47" s="29"/>
      <c r="F47" s="22">
        <f>IF(C47&gt;0,(C47-$B$30)/$B$29,"")</f>
        <v>3.4044258042430271</v>
      </c>
      <c r="G47" s="28">
        <f>IF((AND(B47&lt;&gt;"",C47&gt;0)),F47/B47,"")</f>
        <v>1.0214298842613343</v>
      </c>
      <c r="L47" s="27" t="b">
        <f>IF(C47&gt;0,(IF(OR(C47&lt;0.8*MIN($E$7:$E$15,$E$17:$E$25),C47&gt;1.2*MAX($E$6:$E$25)),TRUE,FALSE)),"")</f>
        <v>0</v>
      </c>
      <c r="M47" s="26" t="b">
        <f>IF(B47&gt;0,(IF(OR(G47&gt;1.15,G47&lt;0.85),TRUE,FALSE)),"")</f>
        <v>0</v>
      </c>
    </row>
    <row r="48" spans="1:13" x14ac:dyDescent="0.2">
      <c r="A48" s="33" t="str">
        <f>Data!B83</f>
        <v>QC3E-D3</v>
      </c>
      <c r="B48" s="103">
        <v>3.3330000000000002</v>
      </c>
      <c r="C48" s="116">
        <f>Data!D83</f>
        <v>1.8424000000000003E-2</v>
      </c>
      <c r="D48" s="30"/>
      <c r="E48" s="29"/>
      <c r="F48" s="22">
        <f>IF(C48&gt;0,(C48-$B$30)/$B$29,"")</f>
        <v>3.6220840824050589</v>
      </c>
      <c r="G48" s="28">
        <f>IF((AND(B48&lt;&gt;"",C48&gt;0)),F48/B48,"")</f>
        <v>1.0867338981113288</v>
      </c>
      <c r="L48" s="27" t="b">
        <f>IF(C48&gt;0,(IF(OR(C48&lt;0.8*MIN($E$7:$E$15,$E$17:$E$25),C48&gt;1.2*MAX($E$6:$E$25)),TRUE,FALSE)),"")</f>
        <v>0</v>
      </c>
      <c r="M48" s="26" t="b">
        <f>IF(B48&gt;0,(IF(OR(G48&gt;1.15,G48&lt;0.85),TRUE,FALSE)),"")</f>
        <v>0</v>
      </c>
    </row>
    <row r="49" spans="1:13" x14ac:dyDescent="0.2">
      <c r="A49" s="33" t="str">
        <f>Data!B84</f>
        <v>QC4A-D3</v>
      </c>
      <c r="B49" s="103">
        <f>Data!C84</f>
        <v>900</v>
      </c>
      <c r="C49" s="116">
        <f>Data!D84</f>
        <v>4.4554869999999998</v>
      </c>
      <c r="D49" s="30"/>
      <c r="E49" s="29"/>
      <c r="F49" s="22">
        <f>IF(C49&gt;0,(C49-$B$30)/$B$29,"")</f>
        <v>888.29093233564629</v>
      </c>
      <c r="G49" s="28">
        <f>IF((AND(B49&lt;&gt;"",C49&gt;0)),F49/B49,"")</f>
        <v>0.98698992481738479</v>
      </c>
      <c r="L49" s="27" t="b">
        <f>IF(C49&gt;0,(IF(OR(C49&lt;0.8*MIN($E$7:$E$15,$E$17:$E$25),C49&gt;1.2*MAX($E$6:$E$25)),TRUE,FALSE)),"")</f>
        <v>0</v>
      </c>
      <c r="M49" s="26" t="b">
        <f>IF(B49&gt;0,(IF(OR(G49&gt;1.15,G49&lt;0.85),TRUE,FALSE)),"")</f>
        <v>0</v>
      </c>
    </row>
    <row r="50" spans="1:13" x14ac:dyDescent="0.2">
      <c r="A50" s="33" t="str">
        <f>Data!B85</f>
        <v>QC4B-D3</v>
      </c>
      <c r="B50" s="103">
        <f>Data!C85</f>
        <v>900</v>
      </c>
      <c r="C50" s="116">
        <f>Data!D85</f>
        <v>4.0955030000000008</v>
      </c>
      <c r="D50" s="30"/>
      <c r="E50" s="29"/>
      <c r="F50" s="22">
        <f>IF(C50&gt;0,(C50-$B$30)/$B$29,"")</f>
        <v>816.51673605545056</v>
      </c>
      <c r="G50" s="28">
        <f>IF((AND(B50&lt;&gt;"",C50&gt;0)),F50/B50,"")</f>
        <v>0.90724081783938948</v>
      </c>
      <c r="L50" s="27" t="b">
        <f>IF(C50&gt;0,(IF(OR(C50&lt;0.8*MIN($E$7:$E$15,$E$17:$E$25),C50&gt;1.2*MAX($E$6:$E$25)),TRUE,FALSE)),"")</f>
        <v>0</v>
      </c>
      <c r="M50" s="26" t="b">
        <f>IF(B50&gt;0,(IF(OR(G50&gt;1.15,G50&lt;0.85),TRUE,FALSE)),"")</f>
        <v>0</v>
      </c>
    </row>
    <row r="51" spans="1:13" x14ac:dyDescent="0.2">
      <c r="A51" s="33" t="str">
        <f>Data!B86</f>
        <v>QC4C-D3</v>
      </c>
      <c r="B51" s="103">
        <f>Data!C86</f>
        <v>900</v>
      </c>
      <c r="C51" s="116">
        <f>Data!D86</f>
        <v>4.1404300000000003</v>
      </c>
      <c r="D51" s="30"/>
      <c r="E51" s="29"/>
      <c r="F51" s="22">
        <f>IF(C51&gt;0,(C51-$B$30)/$B$29,"")</f>
        <v>825.47435449482657</v>
      </c>
      <c r="G51" s="28">
        <f>IF((AND(B51&lt;&gt;"",C51&gt;0)),F51/B51,"")</f>
        <v>0.91719372721647396</v>
      </c>
      <c r="L51" s="27" t="b">
        <f>IF(C51&gt;0,(IF(OR(C51&lt;0.8*MIN($E$7:$E$15,$E$17:$E$25),C51&gt;1.2*MAX($E$6:$E$25)),TRUE,FALSE)),"")</f>
        <v>0</v>
      </c>
      <c r="M51" s="26" t="b">
        <f>IF(B51&gt;0,(IF(OR(G51&gt;1.15,G51&lt;0.85),TRUE,FALSE)),"")</f>
        <v>0</v>
      </c>
    </row>
    <row r="52" spans="1:13" x14ac:dyDescent="0.2">
      <c r="A52" s="33" t="str">
        <f>Data!B87</f>
        <v>QC4D-D3</v>
      </c>
      <c r="B52" s="103">
        <f>Data!C87</f>
        <v>900</v>
      </c>
      <c r="C52" s="116">
        <f>Data!D87</f>
        <v>4.0955090000000007</v>
      </c>
      <c r="D52" s="30"/>
      <c r="E52" s="29"/>
      <c r="F52" s="22">
        <f>IF(C52&gt;0,(C52-$B$30)/$B$29,"")</f>
        <v>816.5179323452237</v>
      </c>
      <c r="G52" s="28">
        <f>IF((AND(B52&lt;&gt;"",C52&gt;0)),F52/B52,"")</f>
        <v>0.90724214705024853</v>
      </c>
      <c r="L52" s="27" t="b">
        <f>IF(C52&gt;0,(IF(OR(C52&lt;0.8*MIN($E$7:$E$15,$E$17:$E$25),C52&gt;1.2*MAX($E$6:$E$25)),TRUE,FALSE)),"")</f>
        <v>0</v>
      </c>
      <c r="M52" s="26" t="b">
        <f>IF(B52&gt;0,(IF(OR(G52&gt;1.15,G52&lt;0.85),TRUE,FALSE)),"")</f>
        <v>0</v>
      </c>
    </row>
    <row r="53" spans="1:13" x14ac:dyDescent="0.2">
      <c r="A53" s="33" t="str">
        <f>Data!B88</f>
        <v>QC4E-D3</v>
      </c>
      <c r="B53" s="103">
        <f>Data!C88</f>
        <v>900</v>
      </c>
      <c r="C53" s="116">
        <f>Data!D88</f>
        <v>4.680492000000001</v>
      </c>
      <c r="D53" s="30"/>
      <c r="E53" s="29"/>
      <c r="F53" s="22">
        <f>IF(C53&gt;0,(C53-$B$30)/$B$29,"")</f>
        <v>933.15279573520172</v>
      </c>
      <c r="G53" s="28">
        <f>IF((AND(B53&lt;&gt;"",C53&gt;0)),F53/B53,"")</f>
        <v>1.0368364397057797</v>
      </c>
      <c r="L53" s="27" t="b">
        <f>IF(C53&gt;0,(IF(OR(C53&lt;0.8*MIN($E$7:$E$15,$E$17:$E$25),C53&gt;1.2*MAX($E$6:$E$25)),TRUE,FALSE)),"")</f>
        <v>0</v>
      </c>
      <c r="M53" s="26" t="b">
        <f>IF(B53&gt;0,(IF(OR(G53&gt;1.15,G53&lt;0.85),TRUE,FALSE)),"")</f>
        <v>0</v>
      </c>
    </row>
    <row r="54" spans="1:13" x14ac:dyDescent="0.2">
      <c r="A54" s="33"/>
      <c r="B54" s="103"/>
      <c r="C54" s="116"/>
      <c r="D54" s="30"/>
      <c r="E54" s="29"/>
      <c r="F54" s="22" t="str">
        <f>IF(C54&gt;0,(C54-$B$30)/$B$29,"")</f>
        <v/>
      </c>
      <c r="G54" s="28" t="str">
        <f>IF((AND(B54&lt;&gt;"",C54&gt;0)),F54/B54,"")</f>
        <v/>
      </c>
      <c r="L54" s="27" t="str">
        <f>IF(C54&gt;0,(IF(OR(C54&lt;0.8*MIN($E$7:$E$15,$E$17:$E$25),C54&gt;1.2*MAX($E$6:$E$25)),TRUE,FALSE)),"")</f>
        <v/>
      </c>
      <c r="M54" s="26" t="str">
        <f>IF(B54&gt;0,(IF(OR(G54&gt;1.15,G54&lt;0.85),TRUE,FALSE)),"")</f>
        <v/>
      </c>
    </row>
    <row r="55" spans="1:13" x14ac:dyDescent="0.2">
      <c r="A55" s="33"/>
      <c r="B55" s="103"/>
      <c r="C55" s="116"/>
      <c r="D55" s="30"/>
      <c r="E55" s="29"/>
      <c r="F55" s="22" t="str">
        <f>IF(C55&gt;0,(C55-$B$30)/$B$29,"")</f>
        <v/>
      </c>
      <c r="G55" s="28" t="str">
        <f>IF((AND(B55&lt;&gt;"",C55&gt;0)),F55/B55,"")</f>
        <v/>
      </c>
      <c r="L55" s="27" t="str">
        <f>IF(C55&gt;0,(IF(OR(C55&lt;0.8*MIN($E$7:$E$15,$E$17:$E$25),C55&gt;1.2*MAX($E$6:$E$25)),TRUE,FALSE)),"")</f>
        <v/>
      </c>
      <c r="M55" s="26" t="str">
        <f>IF(B55&gt;0,(IF(OR(G55&gt;1.15,G55&lt;0.85),TRUE,FALSE)),"")</f>
        <v/>
      </c>
    </row>
    <row r="56" spans="1:13" x14ac:dyDescent="0.2">
      <c r="A56" s="33"/>
      <c r="B56" s="103"/>
      <c r="C56" s="116"/>
      <c r="D56" s="30"/>
      <c r="E56" s="29"/>
      <c r="F56" s="22" t="str">
        <f>IF(C56&gt;0,(C56-$B$30)/$B$29,"")</f>
        <v/>
      </c>
      <c r="G56" s="28" t="str">
        <f>IF((AND(B56&lt;&gt;"",C56&gt;0)),F56/B56,"")</f>
        <v/>
      </c>
      <c r="L56" s="27" t="str">
        <f>IF(C56&gt;0,(IF(OR(C56&lt;0.8*MIN($E$7:$E$15,$E$17:$E$25),C56&gt;1.2*MAX($E$6:$E$25)),TRUE,FALSE)),"")</f>
        <v/>
      </c>
      <c r="M56" s="26" t="str">
        <f>IF(B56&gt;0,(IF(OR(G56&gt;1.15,G56&lt;0.85),TRUE,FALSE)),"")</f>
        <v/>
      </c>
    </row>
    <row r="57" spans="1:13" x14ac:dyDescent="0.2">
      <c r="A57" s="33"/>
      <c r="B57" s="103"/>
      <c r="C57" s="116"/>
      <c r="D57" s="30"/>
      <c r="E57" s="29"/>
      <c r="F57" s="22" t="str">
        <f>IF(C57&gt;0,(C57-$B$30)/$B$29,"")</f>
        <v/>
      </c>
      <c r="G57" s="28" t="str">
        <f>IF((AND(B57&lt;&gt;"",C57&gt;0)),F57/B57,"")</f>
        <v/>
      </c>
      <c r="L57" s="27" t="str">
        <f>IF(C57&gt;0,(IF(OR(C57&lt;0.8*MIN($E$7:$E$15,$E$17:$E$25),C57&gt;1.2*MAX($E$6:$E$25)),TRUE,FALSE)),"")</f>
        <v/>
      </c>
      <c r="M57" s="26" t="str">
        <f>IF(B57&gt;0,(IF(OR(G57&gt;1.15,G57&lt;0.85),TRUE,FALSE)),"")</f>
        <v/>
      </c>
    </row>
    <row r="58" spans="1:13" x14ac:dyDescent="0.2">
      <c r="A58" s="33"/>
      <c r="B58" s="103"/>
      <c r="C58" s="116"/>
      <c r="D58" s="30"/>
      <c r="E58" s="29"/>
      <c r="F58" s="22" t="str">
        <f>IF(C58&gt;0,(C58-$B$30)/$B$29,"")</f>
        <v/>
      </c>
      <c r="G58" s="28" t="str">
        <f>IF((AND(B58&lt;&gt;"",C58&gt;0)),F58/B58,"")</f>
        <v/>
      </c>
      <c r="L58" s="27" t="str">
        <f>IF(C58&gt;0,(IF(OR(C58&lt;0.8*MIN($E$7:$E$15,$E$17:$E$25),C58&gt;1.2*MAX($E$6:$E$25)),TRUE,FALSE)),"")</f>
        <v/>
      </c>
      <c r="M58" s="26" t="str">
        <f>IF(B58&gt;0,(IF(OR(G58&gt;1.15,G58&lt;0.85),TRUE,FALSE)),"")</f>
        <v/>
      </c>
    </row>
    <row r="59" spans="1:13" x14ac:dyDescent="0.2">
      <c r="A59" s="33"/>
      <c r="B59" s="103"/>
      <c r="C59" s="116"/>
      <c r="D59" s="30"/>
      <c r="E59" s="29"/>
      <c r="F59" s="22" t="str">
        <f>IF(C59&gt;0,(C59-$B$30)/$B$29,"")</f>
        <v/>
      </c>
      <c r="G59" s="28" t="str">
        <f>IF((AND(B59&lt;&gt;"",C59&gt;0)),F59/B59,"")</f>
        <v/>
      </c>
      <c r="L59" s="27" t="str">
        <f>IF(C59&gt;0,(IF(OR(C59&lt;0.8*MIN($E$7:$E$15,$E$17:$E$25),C59&gt;1.2*MAX($E$6:$E$25)),TRUE,FALSE)),"")</f>
        <v/>
      </c>
      <c r="M59" s="26" t="str">
        <f>IF(B59&gt;0,(IF(OR(G59&gt;1.15,G59&lt;0.85),TRUE,FALSE)),"")</f>
        <v/>
      </c>
    </row>
    <row r="60" spans="1:13" x14ac:dyDescent="0.2">
      <c r="A60" s="33"/>
      <c r="B60" s="103"/>
      <c r="C60" s="116"/>
      <c r="D60" s="30"/>
      <c r="E60" s="29"/>
      <c r="F60" s="22" t="str">
        <f>IF(C60&gt;0,(C60-$B$30)/$B$29,"")</f>
        <v/>
      </c>
      <c r="G60" s="28" t="str">
        <f>IF((AND(B60&lt;&gt;"",C60&gt;0)),F60/B60,"")</f>
        <v/>
      </c>
      <c r="L60" s="27" t="str">
        <f>IF(C60&gt;0,(IF(OR(C60&lt;0.8*MIN($E$7:$E$15,$E$17:$E$25),C60&gt;1.2*MAX($E$6:$E$25)),TRUE,FALSE)),"")</f>
        <v/>
      </c>
      <c r="M60" s="26" t="str">
        <f>IF(B60&gt;0,(IF(OR(G60&gt;1.15,G60&lt;0.85),TRUE,FALSE)),"")</f>
        <v/>
      </c>
    </row>
    <row r="61" spans="1:13" x14ac:dyDescent="0.2">
      <c r="A61" s="33"/>
      <c r="B61" s="103"/>
      <c r="C61" s="116"/>
      <c r="D61" s="30"/>
      <c r="E61" s="29"/>
      <c r="F61" s="22" t="str">
        <f>IF(C61&gt;0,(C61-$B$30)/$B$29,"")</f>
        <v/>
      </c>
      <c r="G61" s="28" t="str">
        <f>IF((AND(B61&lt;&gt;"",C61&gt;0)),F61/B61,"")</f>
        <v/>
      </c>
      <c r="L61" s="27" t="str">
        <f>IF(C61&gt;0,(IF(OR(C61&lt;0.8*MIN($E$7:$E$15,$E$17:$E$25),C61&gt;1.2*MAX($E$6:$E$25)),TRUE,FALSE)),"")</f>
        <v/>
      </c>
      <c r="M61" s="26" t="str">
        <f>IF(B61&gt;0,(IF(OR(G61&gt;1.15,G61&lt;0.85),TRUE,FALSE)),"")</f>
        <v/>
      </c>
    </row>
    <row r="62" spans="1:13" x14ac:dyDescent="0.2">
      <c r="A62" s="33"/>
      <c r="B62" s="103"/>
      <c r="C62" s="116"/>
      <c r="D62" s="30"/>
      <c r="E62" s="29"/>
      <c r="F62" s="22" t="str">
        <f>IF(C62&gt;0,(C62-$B$30)/$B$29,"")</f>
        <v/>
      </c>
      <c r="G62" s="28" t="str">
        <f>IF((AND(B62&lt;&gt;"",C62&gt;0)),F62/B62,"")</f>
        <v/>
      </c>
      <c r="L62" s="27" t="str">
        <f>IF(C62&gt;0,(IF(OR(C62&lt;0.8*MIN($E$7:$E$15,$E$17:$E$25),C62&gt;1.2*MAX($E$6:$E$25)),TRUE,FALSE)),"")</f>
        <v/>
      </c>
      <c r="M62" s="26" t="str">
        <f>IF(B62&gt;0,(IF(OR(G62&gt;1.15,G62&lt;0.85),TRUE,FALSE)),"")</f>
        <v/>
      </c>
    </row>
    <row r="63" spans="1:13" x14ac:dyDescent="0.2">
      <c r="A63" s="33"/>
      <c r="B63" s="103"/>
      <c r="C63" s="116"/>
      <c r="D63" s="30"/>
      <c r="E63" s="29"/>
      <c r="F63" s="22" t="str">
        <f>IF(C63&gt;0,(C63-$B$30)/$B$29,"")</f>
        <v/>
      </c>
      <c r="G63" s="28" t="str">
        <f>IF((AND(B63&lt;&gt;"",C63&gt;0)),F63/B63,"")</f>
        <v/>
      </c>
      <c r="L63" s="27" t="str">
        <f>IF(C63&gt;0,(IF(OR(C63&lt;0.8*MIN($E$7:$E$15,$E$17:$E$25),C63&gt;1.2*MAX($E$6:$E$25)),TRUE,FALSE)),"")</f>
        <v/>
      </c>
      <c r="M63" s="26" t="str">
        <f>IF(B63&gt;0,(IF(OR(G63&gt;1.15,G63&lt;0.85),TRUE,FALSE)),"")</f>
        <v/>
      </c>
    </row>
    <row r="64" spans="1:13" x14ac:dyDescent="0.2">
      <c r="A64" s="33"/>
      <c r="B64" s="103"/>
      <c r="C64" s="116"/>
      <c r="D64" s="30"/>
      <c r="E64" s="29"/>
      <c r="F64" s="22" t="str">
        <f>IF(C64&gt;0,(C64-$B$30)/$B$29,"")</f>
        <v/>
      </c>
      <c r="G64" s="28" t="str">
        <f>IF((AND(B64&lt;&gt;"",C64&gt;0)),F64/B64,"")</f>
        <v/>
      </c>
      <c r="L64" s="27" t="str">
        <f>IF(C64&gt;0,(IF(OR(C64&lt;0.8*MIN($E$7:$E$15,$E$17:$E$25),C64&gt;1.2*MAX($E$6:$E$25)),TRUE,FALSE)),"")</f>
        <v/>
      </c>
      <c r="M64" s="26" t="str">
        <f>IF(B64&gt;0,(IF(OR(G64&gt;1.15,G64&lt;0.85),TRUE,FALSE)),"")</f>
        <v/>
      </c>
    </row>
    <row r="65" spans="1:13" x14ac:dyDescent="0.2">
      <c r="A65" s="33"/>
      <c r="B65" s="103"/>
      <c r="C65" s="116"/>
      <c r="D65" s="30"/>
      <c r="E65" s="29"/>
      <c r="F65" s="22" t="str">
        <f>IF(C65&gt;0,(C65-$B$30)/$B$29,"")</f>
        <v/>
      </c>
      <c r="G65" s="28" t="str">
        <f>IF((AND(B65&lt;&gt;"",C65&gt;0)),F65/B65,"")</f>
        <v/>
      </c>
      <c r="L65" s="27" t="str">
        <f>IF(C65&gt;0,(IF(OR(C65&lt;0.8*MIN($E$7:$E$15,$E$17:$E$25),C65&gt;1.2*MAX($E$6:$E$25)),TRUE,FALSE)),"")</f>
        <v/>
      </c>
      <c r="M65" s="26" t="str">
        <f>IF(B65&gt;0,(IF(OR(G65&gt;1.15,G65&lt;0.85),TRUE,FALSE)),"")</f>
        <v/>
      </c>
    </row>
    <row r="66" spans="1:13" x14ac:dyDescent="0.2">
      <c r="A66" s="32"/>
      <c r="B66" s="104"/>
      <c r="C66" s="31"/>
      <c r="D66" s="30"/>
      <c r="E66" s="29"/>
      <c r="F66" s="22" t="str">
        <f>IF(C66&gt;0,(C66-$B$30)/$B$29,"")</f>
        <v/>
      </c>
      <c r="G66" s="28" t="str">
        <f>IF((AND(B66&lt;&gt;"",C66&gt;0)),F66/B66,"")</f>
        <v/>
      </c>
      <c r="L66" s="27" t="str">
        <f>IF(C66&gt;0,(IF(OR(C66&lt;0.8*MIN($E$7:$E$15,$E$17:$E$25),C66&gt;1.2*MAX($E$6:$E$25)),TRUE,FALSE)),"")</f>
        <v/>
      </c>
      <c r="M66" s="26" t="str">
        <f>IF(B66&gt;0,(IF(OR(G66&gt;1.15,G66&lt;0.85),TRUE,FALSE)),"")</f>
        <v/>
      </c>
    </row>
    <row r="67" spans="1:13" x14ac:dyDescent="0.2">
      <c r="A67" s="32"/>
      <c r="B67" s="104"/>
      <c r="C67" s="31"/>
      <c r="D67" s="30"/>
      <c r="E67" s="29"/>
      <c r="F67" s="22" t="str">
        <f>IF(C67&gt;0,(C67-$B$30)/$B$29,"")</f>
        <v/>
      </c>
      <c r="G67" s="28" t="str">
        <f>IF((AND(B67&lt;&gt;"",C67&gt;0)),F67/B67,"")</f>
        <v/>
      </c>
      <c r="L67" s="27" t="str">
        <f>IF(C67&gt;0,(IF(OR(C67&lt;0.8*MIN($E$7:$E$15,$E$17:$E$25),C67&gt;1.2*MAX($E$6:$E$25)),TRUE,FALSE)),"")</f>
        <v/>
      </c>
      <c r="M67" s="26" t="str">
        <f>IF(B67&gt;0,(IF(OR(G67&gt;1.15,G67&lt;0.85),TRUE,FALSE)),"")</f>
        <v/>
      </c>
    </row>
    <row r="68" spans="1:13" x14ac:dyDescent="0.2">
      <c r="A68" s="32"/>
      <c r="B68" s="104"/>
      <c r="C68" s="31"/>
      <c r="D68" s="30"/>
      <c r="E68" s="29"/>
      <c r="F68" s="22" t="str">
        <f>IF(C68&gt;0,(C68-$B$30)/$B$29,"")</f>
        <v/>
      </c>
      <c r="G68" s="28" t="str">
        <f>IF((AND(B68&lt;&gt;"",C68&gt;0)),F68/B68,"")</f>
        <v/>
      </c>
      <c r="L68" s="27" t="str">
        <f>IF(C68&gt;0,(IF(OR(C68&lt;0.8*MIN($E$7:$E$15,$E$17:$E$25),C68&gt;1.2*MAX($E$6:$E$25)),TRUE,FALSE)),"")</f>
        <v/>
      </c>
      <c r="M68" s="26" t="str">
        <f>IF(B68&gt;0,(IF(OR(G68&gt;1.15,G68&lt;0.85),TRUE,FALSE)),"")</f>
        <v/>
      </c>
    </row>
    <row r="69" spans="1:13" x14ac:dyDescent="0.2">
      <c r="A69" s="32"/>
      <c r="B69" s="104"/>
      <c r="C69" s="31"/>
      <c r="D69" s="30"/>
      <c r="E69" s="29"/>
      <c r="F69" s="22" t="str">
        <f>IF(C69&gt;0,(C69-$B$30)/$B$29,"")</f>
        <v/>
      </c>
      <c r="G69" s="28" t="str">
        <f>IF((AND(B69&lt;&gt;"",C69&gt;0)),F69/B69,"")</f>
        <v/>
      </c>
      <c r="L69" s="27" t="str">
        <f>IF(C69&gt;0,(IF(OR(C69&lt;0.8*MIN($E$7:$E$15,$E$17:$E$25),C69&gt;1.2*MAX($E$6:$E$25)),TRUE,FALSE)),"")</f>
        <v/>
      </c>
      <c r="M69" s="26" t="str">
        <f>IF(B69&gt;0,(IF(OR(G69&gt;1.15,G69&lt;0.85),TRUE,FALSE)),"")</f>
        <v/>
      </c>
    </row>
    <row r="70" spans="1:13" x14ac:dyDescent="0.2">
      <c r="A70" s="32"/>
      <c r="B70" s="104"/>
      <c r="C70" s="31"/>
      <c r="D70" s="30"/>
      <c r="E70" s="29"/>
      <c r="F70" s="22" t="str">
        <f>IF(C70&gt;0,(C70-$B$30)/$B$29,"")</f>
        <v/>
      </c>
      <c r="G70" s="28" t="str">
        <f>IF((AND(B70&lt;&gt;"",C70&gt;0)),F70/B70,"")</f>
        <v/>
      </c>
      <c r="L70" s="27" t="str">
        <f>IF(C70&gt;0,(IF(OR(C70&lt;0.8*MIN($E$7:$E$15,$E$17:$E$25),C70&gt;1.2*MAX($E$6:$E$25)),TRUE,FALSE)),"")</f>
        <v/>
      </c>
      <c r="M70" s="26" t="str">
        <f>IF(B70&gt;0,(IF(OR(G70&gt;1.15,G70&lt;0.85),TRUE,FALSE)),"")</f>
        <v/>
      </c>
    </row>
    <row r="71" spans="1:13" x14ac:dyDescent="0.2">
      <c r="A71" s="32"/>
      <c r="B71" s="104"/>
      <c r="C71" s="31"/>
      <c r="D71" s="30"/>
      <c r="E71" s="29"/>
      <c r="F71" s="22" t="str">
        <f>IF(C71&gt;0,(C71-$B$30)/$B$29,"")</f>
        <v/>
      </c>
      <c r="G71" s="28" t="str">
        <f>IF((AND(B71&lt;&gt;"",C71&gt;0)),F71/B71,"")</f>
        <v/>
      </c>
      <c r="L71" s="27" t="str">
        <f>IF(C71&gt;0,(IF(OR(C71&lt;0.8*MIN($E$7:$E$15,$E$17:$E$25),C71&gt;1.2*MAX($E$6:$E$25)),TRUE,FALSE)),"")</f>
        <v/>
      </c>
      <c r="M71" s="26" t="str">
        <f>IF(B71&gt;0,(IF(OR(G71&gt;1.15,G71&lt;0.85),TRUE,FALSE)),"")</f>
        <v/>
      </c>
    </row>
    <row r="72" spans="1:13" x14ac:dyDescent="0.2">
      <c r="A72" s="32"/>
      <c r="B72" s="104"/>
      <c r="C72" s="31"/>
      <c r="D72" s="30"/>
      <c r="E72" s="29"/>
      <c r="F72" s="22" t="str">
        <f>IF(C72&gt;0,(C72-$B$30)/$B$29,"")</f>
        <v/>
      </c>
      <c r="G72" s="28" t="str">
        <f>IF((AND(B72&lt;&gt;"",C72&gt;0)),F72/B72,"")</f>
        <v/>
      </c>
      <c r="L72" s="27" t="str">
        <f>IF(C72&gt;0,(IF(OR(C72&lt;0.8*MIN($E$7:$E$15,$E$17:$E$25),C72&gt;1.2*MAX($E$6:$E$25)),TRUE,FALSE)),"")</f>
        <v/>
      </c>
      <c r="M72" s="26" t="str">
        <f>IF(B72&gt;0,(IF(OR(G72&gt;1.15,G72&lt;0.85),TRUE,FALSE)),"")</f>
        <v/>
      </c>
    </row>
    <row r="73" spans="1:13" x14ac:dyDescent="0.2">
      <c r="A73" s="32"/>
      <c r="B73" s="104"/>
      <c r="C73" s="31"/>
      <c r="D73" s="30"/>
      <c r="E73" s="29"/>
      <c r="F73" s="22" t="str">
        <f>IF(C73&gt;0,(C73-$B$30)/$B$29,"")</f>
        <v/>
      </c>
      <c r="G73" s="28" t="str">
        <f>IF((AND(B73&lt;&gt;"",C73&gt;0)),F73/B73,"")</f>
        <v/>
      </c>
      <c r="L73" s="27" t="str">
        <f>IF(C73&gt;0,(IF(OR(C73&lt;0.8*MIN($E$7:$E$15,$E$17:$E$25),C73&gt;1.2*MAX($E$6:$E$25)),TRUE,FALSE)),"")</f>
        <v/>
      </c>
      <c r="M73" s="26" t="str">
        <f>IF(B73&gt;0,(IF(OR(G73&gt;1.15,G73&lt;0.85),TRUE,FALSE)),"")</f>
        <v/>
      </c>
    </row>
    <row r="74" spans="1:13" x14ac:dyDescent="0.2">
      <c r="A74" s="32"/>
      <c r="B74" s="104"/>
      <c r="C74" s="31"/>
      <c r="D74" s="30"/>
      <c r="E74" s="29"/>
      <c r="F74" s="22" t="str">
        <f>IF(C74&gt;0,(C74-$B$30)/$B$29,"")</f>
        <v/>
      </c>
      <c r="G74" s="28" t="str">
        <f>IF((AND(B74&lt;&gt;"",C74&gt;0)),F74/B74,"")</f>
        <v/>
      </c>
      <c r="L74" s="27" t="str">
        <f>IF(C74&gt;0,(IF(OR(C74&lt;0.8*MIN($E$7:$E$15,$E$17:$E$25),C74&gt;1.2*MAX($E$6:$E$25)),TRUE,FALSE)),"")</f>
        <v/>
      </c>
      <c r="M74" s="26" t="str">
        <f>IF(B74&gt;0,(IF(OR(G74&gt;1.15,G74&lt;0.85),TRUE,FALSE)),"")</f>
        <v/>
      </c>
    </row>
    <row r="75" spans="1:13" x14ac:dyDescent="0.2">
      <c r="A75" s="32"/>
      <c r="B75" s="104"/>
      <c r="C75" s="31"/>
      <c r="D75" s="30"/>
      <c r="E75" s="29"/>
      <c r="F75" s="22" t="str">
        <f>IF(C75&gt;0,(C75-$B$30)/$B$29,"")</f>
        <v/>
      </c>
      <c r="G75" s="28" t="str">
        <f>IF((AND(B75&lt;&gt;"",C75&gt;0)),F75/B75,"")</f>
        <v/>
      </c>
      <c r="L75" s="27" t="str">
        <f>IF(C75&gt;0,(IF(OR(C75&lt;0.8*MIN($E$7:$E$15,$E$17:$E$25),C75&gt;1.2*MAX($E$6:$E$25)),TRUE,FALSE)),"")</f>
        <v/>
      </c>
      <c r="M75" s="26" t="str">
        <f>IF(B75&gt;0,(IF(OR(G75&gt;1.15,G75&lt;0.85),TRUE,FALSE)),"")</f>
        <v/>
      </c>
    </row>
    <row r="76" spans="1:13" x14ac:dyDescent="0.2">
      <c r="A76" s="32"/>
      <c r="B76" s="104"/>
      <c r="C76" s="31"/>
      <c r="D76" s="30"/>
      <c r="E76" s="29"/>
      <c r="F76" s="22" t="str">
        <f>IF(C76&gt;0,(C76-$B$30)/$B$29,"")</f>
        <v/>
      </c>
      <c r="G76" s="28" t="str">
        <f>IF((AND(B76&lt;&gt;"",C76&gt;0)),F76/B76,"")</f>
        <v/>
      </c>
      <c r="L76" s="27" t="str">
        <f>IF(C76&gt;0,(IF(OR(C76&lt;0.8*MIN($E$7:$E$15,$E$17:$E$25),C76&gt;1.2*MAX($E$6:$E$25)),TRUE,FALSE)),"")</f>
        <v/>
      </c>
      <c r="M76" s="26" t="str">
        <f>IF(B76&gt;0,(IF(OR(G76&gt;1.15,G76&lt;0.85),TRUE,FALSE)),"")</f>
        <v/>
      </c>
    </row>
    <row r="77" spans="1:13" x14ac:dyDescent="0.2">
      <c r="A77" s="32"/>
      <c r="B77" s="104"/>
      <c r="C77" s="31"/>
      <c r="D77" s="30"/>
      <c r="E77" s="29"/>
      <c r="F77" s="22" t="str">
        <f>IF(C77&gt;0,(C77-$B$30)/$B$29,"")</f>
        <v/>
      </c>
      <c r="G77" s="28" t="str">
        <f>IF((AND(B77&lt;&gt;"",C77&gt;0)),F77/B77,"")</f>
        <v/>
      </c>
      <c r="L77" s="27" t="str">
        <f>IF(C77&gt;0,(IF(OR(C77&lt;0.8*MIN($E$7:$E$15,$E$17:$E$25),C77&gt;1.2*MAX($E$6:$E$25)),TRUE,FALSE)),"")</f>
        <v/>
      </c>
      <c r="M77" s="26" t="str">
        <f>IF(B77&gt;0,(IF(OR(G77&gt;1.15,G77&lt;0.85),TRUE,FALSE)),"")</f>
        <v/>
      </c>
    </row>
    <row r="78" spans="1:13" x14ac:dyDescent="0.2">
      <c r="A78" s="32"/>
      <c r="B78" s="104"/>
      <c r="C78" s="31"/>
      <c r="D78" s="30"/>
      <c r="E78" s="29"/>
      <c r="F78" s="22" t="str">
        <f>IF(C78&gt;0,(C78-$B$30)/$B$29,"")</f>
        <v/>
      </c>
      <c r="G78" s="28" t="str">
        <f>IF((AND(B78&lt;&gt;"",C78&gt;0)),F78/B78,"")</f>
        <v/>
      </c>
      <c r="L78" s="27" t="str">
        <f>IF(C78&gt;0,(IF(OR(C78&lt;0.8*MIN($E$7:$E$15,$E$17:$E$25),C78&gt;1.2*MAX($E$6:$E$25)),TRUE,FALSE)),"")</f>
        <v/>
      </c>
      <c r="M78" s="26" t="str">
        <f>IF(B78&gt;0,(IF(OR(G78&gt;1.15,G78&lt;0.85),TRUE,FALSE)),"")</f>
        <v/>
      </c>
    </row>
    <row r="79" spans="1:13" x14ac:dyDescent="0.2">
      <c r="A79" s="32"/>
      <c r="B79" s="104"/>
      <c r="C79" s="31"/>
      <c r="D79" s="30"/>
      <c r="E79" s="29"/>
      <c r="F79" s="22" t="str">
        <f>IF(C79&gt;0,(C79-$B$30)/$B$29,"")</f>
        <v/>
      </c>
      <c r="G79" s="28" t="str">
        <f>IF((AND(B79&lt;&gt;"",C79&gt;0)),F79/B79,"")</f>
        <v/>
      </c>
      <c r="L79" s="27" t="str">
        <f>IF(C79&gt;0,(IF(OR(C79&lt;0.8*MIN($E$7:$E$15,$E$17:$E$25),C79&gt;1.2*MAX($E$6:$E$25)),TRUE,FALSE)),"")</f>
        <v/>
      </c>
      <c r="M79" s="26" t="str">
        <f>IF(B79&gt;0,(IF(OR(G79&gt;1.15,G79&lt;0.85),TRUE,FALSE)),"")</f>
        <v/>
      </c>
    </row>
    <row r="80" spans="1:13" x14ac:dyDescent="0.2">
      <c r="A80" s="32"/>
      <c r="B80" s="104"/>
      <c r="C80" s="31"/>
      <c r="D80" s="30"/>
      <c r="E80" s="29"/>
      <c r="F80" s="22" t="str">
        <f>IF(C80&gt;0,(C80-$B$30)/$B$29,"")</f>
        <v/>
      </c>
      <c r="G80" s="28" t="str">
        <f>IF((AND(B80&lt;&gt;"",C80&gt;0)),F80/B80,"")</f>
        <v/>
      </c>
      <c r="L80" s="27" t="str">
        <f>IF(C80&gt;0,(IF(OR(C80&lt;0.8*MIN($E$7:$E$15,$E$17:$E$25),C80&gt;1.2*MAX($E$6:$E$25)),TRUE,FALSE)),"")</f>
        <v/>
      </c>
      <c r="M80" s="26" t="str">
        <f>IF(B80&gt;0,(IF(OR(G80&gt;1.15,G80&lt;0.85),TRUE,FALSE)),"")</f>
        <v/>
      </c>
    </row>
    <row r="81" spans="1:15" x14ac:dyDescent="0.2">
      <c r="A81" s="32"/>
      <c r="B81" s="104"/>
      <c r="C81" s="31"/>
      <c r="D81" s="30"/>
      <c r="E81" s="29"/>
      <c r="F81" s="22" t="str">
        <f>IF(C81&gt;0,(C81-$B$30)/$B$29,"")</f>
        <v/>
      </c>
      <c r="G81" s="28" t="str">
        <f>IF((AND(B81&lt;&gt;"",C81&gt;0)),F81/B81,"")</f>
        <v/>
      </c>
      <c r="L81" s="27" t="str">
        <f>IF(C81&gt;0,(IF(OR(C81&lt;0.8*MIN($E$7:$E$15,$E$17:$E$25),C81&gt;1.2*MAX($E$6:$E$25)),TRUE,FALSE)),"")</f>
        <v/>
      </c>
      <c r="M81" s="26" t="str">
        <f>IF(B81&gt;0,(IF(OR(G81&gt;1.15,G81&lt;0.85),TRUE,FALSE)),"")</f>
        <v/>
      </c>
    </row>
    <row r="82" spans="1:15" x14ac:dyDescent="0.2">
      <c r="A82" s="32"/>
      <c r="B82" s="104"/>
      <c r="C82" s="31"/>
      <c r="D82" s="30"/>
      <c r="E82" s="29"/>
      <c r="F82" s="22" t="str">
        <f>IF(C82&gt;0,(C82-$B$30)/$B$29,"")</f>
        <v/>
      </c>
      <c r="G82" s="28" t="str">
        <f>IF((AND(B82&lt;&gt;"",C82&gt;0)),F82/B82,"")</f>
        <v/>
      </c>
      <c r="L82" s="27" t="str">
        <f>IF(C82&gt;0,(IF(OR(C82&lt;0.8*MIN($E$7:$E$15,$E$17:$E$25),C82&gt;1.2*MAX($E$6:$E$25)),TRUE,FALSE)),"")</f>
        <v/>
      </c>
      <c r="M82" s="26" t="str">
        <f>IF(B82&gt;0,(IF(OR(G82&gt;1.15,G82&lt;0.85),TRUE,FALSE)),"")</f>
        <v/>
      </c>
    </row>
    <row r="83" spans="1:15" x14ac:dyDescent="0.2">
      <c r="A83" s="32"/>
      <c r="B83" s="104"/>
      <c r="C83" s="31"/>
      <c r="D83" s="30"/>
      <c r="E83" s="29"/>
      <c r="F83" s="22" t="str">
        <f>IF(C83&gt;0,(C83-$B$30)/$B$29,"")</f>
        <v/>
      </c>
      <c r="G83" s="28" t="str">
        <f>IF((AND(B83&lt;&gt;"",C83&gt;0)),F83/B83,"")</f>
        <v/>
      </c>
      <c r="L83" s="27" t="str">
        <f>IF(C83&gt;0,(IF(OR(C83&lt;0.8*MIN($E$7:$E$15,$E$17:$E$25),C83&gt;1.2*MAX($E$6:$E$25)),TRUE,FALSE)),"")</f>
        <v/>
      </c>
      <c r="M83" s="26" t="str">
        <f>IF(B83&gt;0,(IF(OR(G83&gt;1.15,G83&lt;0.85),TRUE,FALSE)),"")</f>
        <v/>
      </c>
    </row>
    <row r="84" spans="1:15" s="23" customFormat="1" x14ac:dyDescent="0.2">
      <c r="B84" s="105"/>
      <c r="C84" s="117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4"/>
      <c r="O84" s="24"/>
    </row>
    <row r="85" spans="1:15" s="23" customFormat="1" x14ac:dyDescent="0.2">
      <c r="B85" s="105"/>
      <c r="C85" s="117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4"/>
      <c r="O85" s="24"/>
    </row>
    <row r="86" spans="1:15" s="23" customFormat="1" x14ac:dyDescent="0.2">
      <c r="B86" s="105"/>
      <c r="C86" s="117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4"/>
      <c r="O86" s="24"/>
    </row>
    <row r="87" spans="1:15" s="23" customFormat="1" x14ac:dyDescent="0.2">
      <c r="B87" s="105"/>
      <c r="C87" s="117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4"/>
      <c r="O87" s="24"/>
    </row>
    <row r="88" spans="1:15" s="23" customFormat="1" x14ac:dyDescent="0.2">
      <c r="B88" s="105"/>
      <c r="C88" s="117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4"/>
      <c r="O88" s="24"/>
    </row>
  </sheetData>
  <mergeCells count="5">
    <mergeCell ref="A1:O1"/>
    <mergeCell ref="A3:B3"/>
    <mergeCell ref="A4:B4"/>
    <mergeCell ref="A32:B32"/>
    <mergeCell ref="L32:M32"/>
  </mergeCells>
  <conditionalFormatting sqref="L34:L83">
    <cfRule type="cellIs" dxfId="5" priority="6" operator="equal">
      <formula>TRUE</formula>
    </cfRule>
    <cfRule type="iconSet" priority="7">
      <iconSet iconSet="3Symbols">
        <cfvo type="percent" val="0"/>
        <cfvo type="percent" val="33"/>
        <cfvo type="percent" val="67"/>
      </iconSet>
    </cfRule>
  </conditionalFormatting>
  <conditionalFormatting sqref="M34:M83">
    <cfRule type="cellIs" dxfId="4" priority="8" operator="equal">
      <formula>TRUE</formula>
    </cfRule>
    <cfRule type="iconSet" priority="9">
      <iconSet>
        <cfvo type="percent" val="0"/>
        <cfvo type="percent" val="33"/>
        <cfvo type="formula" val="TRUE"/>
      </iconSet>
    </cfRule>
  </conditionalFormatting>
  <conditionalFormatting sqref="D6:D25">
    <cfRule type="cellIs" dxfId="3" priority="3" operator="equal">
      <formula>"N"</formula>
    </cfRule>
    <cfRule type="cellIs" dxfId="2" priority="4" operator="equal">
      <formula>"Y"</formula>
    </cfRule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M7">
    <cfRule type="cellIs" dxfId="1" priority="2" operator="notBetween">
      <formula>-0.15</formula>
      <formula>0.15</formula>
    </cfRule>
  </conditionalFormatting>
  <conditionalFormatting sqref="M8:M25">
    <cfRule type="cellIs" dxfId="0" priority="1" operator="notBetween">
      <formula>-0.15</formula>
      <formula>0.15</formula>
    </cfRule>
  </conditionalFormatting>
  <printOptions gridLines="1"/>
  <pageMargins left="0.70000000000000007" right="0.70000000000000007" top="0.75000000000000011" bottom="0.75000000000000011" header="0.30000000000000004" footer="0.30000000000000004"/>
  <pageSetup paperSize="9" scale="54" fitToHeight="2" orientation="landscape" horizontalDpi="0" verticalDpi="0"/>
  <rowBreaks count="1" manualBreakCount="1">
    <brk id="30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E50DA-8984-FB4D-BBEE-95D0B4E2BD7E}">
  <dimension ref="A2:AV36"/>
  <sheetViews>
    <sheetView tabSelected="1" zoomScale="90" zoomScaleNormal="90" workbookViewId="0"/>
  </sheetViews>
  <sheetFormatPr baseColWidth="10" defaultRowHeight="16" x14ac:dyDescent="0.2"/>
  <cols>
    <col min="1" max="1" width="14.5" style="14" customWidth="1"/>
    <col min="2" max="2" width="12.6640625" style="124" bestFit="1" customWidth="1"/>
    <col min="3" max="3" width="11.1640625" style="124" bestFit="1" customWidth="1"/>
    <col min="4" max="4" width="8.5" style="124" bestFit="1" customWidth="1"/>
    <col min="5" max="5" width="11.1640625" style="124" bestFit="1" customWidth="1"/>
    <col min="6" max="6" width="12.6640625" style="124" bestFit="1" customWidth="1"/>
    <col min="7" max="7" width="3.1640625" style="125" customWidth="1"/>
    <col min="8" max="8" width="10.83203125" style="126"/>
    <col min="9" max="9" width="11.6640625" style="126" bestFit="1" customWidth="1"/>
    <col min="10" max="10" width="11.1640625" style="126" bestFit="1" customWidth="1"/>
    <col min="11" max="11" width="2.1640625" style="126" bestFit="1" customWidth="1"/>
    <col min="12" max="12" width="11.1640625" style="126" bestFit="1" customWidth="1"/>
    <col min="13" max="13" width="11.6640625" style="126" bestFit="1" customWidth="1"/>
    <col min="14" max="14" width="3.1640625" style="125" customWidth="1"/>
    <col min="15" max="15" width="10.83203125" style="127"/>
    <col min="16" max="16" width="11.6640625" style="127" bestFit="1" customWidth="1"/>
    <col min="17" max="17" width="11.1640625" style="127" bestFit="1" customWidth="1"/>
    <col min="18" max="18" width="2.1640625" style="127" bestFit="1" customWidth="1"/>
    <col min="19" max="19" width="11.1640625" style="127" bestFit="1" customWidth="1"/>
    <col min="20" max="20" width="11.6640625" style="127" bestFit="1" customWidth="1"/>
    <col min="21" max="21" width="2.5" customWidth="1"/>
    <col min="22" max="22" width="11.1640625" customWidth="1"/>
    <col min="23" max="25" width="11.1640625" style="11" customWidth="1"/>
    <col min="26" max="27" width="11.1640625" style="137" customWidth="1"/>
    <col min="28" max="28" width="3.5" customWidth="1"/>
    <col min="29" max="29" width="10.5" customWidth="1"/>
    <col min="30" max="32" width="10.5" style="11" customWidth="1"/>
    <col min="33" max="34" width="10.5" style="137" customWidth="1"/>
    <col min="35" max="35" width="2.6640625" customWidth="1"/>
    <col min="37" max="39" width="10.83203125" style="11"/>
    <col min="40" max="41" width="10.83203125" style="137"/>
    <col min="42" max="42" width="2.33203125" customWidth="1"/>
    <col min="44" max="46" width="10.83203125" style="11"/>
    <col min="47" max="48" width="10.83203125" style="137"/>
  </cols>
  <sheetData>
    <row r="2" spans="1:48" x14ac:dyDescent="0.2">
      <c r="A2" s="14" t="str">
        <f>'Day1'!A5</f>
        <v>Calibrator ID</v>
      </c>
      <c r="B2" s="124" t="str">
        <f>'Day1'!B5</f>
        <v>Conc</v>
      </c>
      <c r="C2" s="124" t="str">
        <f>'Day1'!C5</f>
        <v>y (Ratio)</v>
      </c>
      <c r="D2" s="124" t="str">
        <f>'Day1'!D5</f>
        <v>use(Y/N)</v>
      </c>
      <c r="E2" s="124" t="str">
        <f>'Day1'!E5</f>
        <v>ycalc</v>
      </c>
      <c r="F2" s="124" t="str">
        <f>'Day1'!F5</f>
        <v>xcalc</v>
      </c>
      <c r="V2" s="20" t="s">
        <v>172</v>
      </c>
      <c r="W2" s="20"/>
      <c r="X2" s="20"/>
      <c r="Y2" s="20"/>
      <c r="Z2" s="20"/>
      <c r="AC2" s="20"/>
      <c r="AD2" s="20"/>
      <c r="AE2" s="20"/>
      <c r="AF2" s="20"/>
      <c r="AG2" s="20"/>
      <c r="AJ2" s="20"/>
      <c r="AK2" s="20"/>
      <c r="AL2" s="20"/>
      <c r="AM2" s="20"/>
      <c r="AN2" s="20"/>
      <c r="AO2" s="142"/>
      <c r="AQ2" s="12" t="s">
        <v>44</v>
      </c>
      <c r="AR2" s="13" t="s">
        <v>45</v>
      </c>
      <c r="AS2" s="13" t="s">
        <v>46</v>
      </c>
      <c r="AT2" s="13" t="s">
        <v>47</v>
      </c>
      <c r="AU2" s="141" t="s">
        <v>48</v>
      </c>
      <c r="AV2" s="141" t="s">
        <v>49</v>
      </c>
    </row>
    <row r="3" spans="1:48" x14ac:dyDescent="0.2">
      <c r="A3" s="14" t="str">
        <f>'Day1'!A6</f>
        <v>CAL00-D1</v>
      </c>
      <c r="B3" s="124">
        <f>'Day1'!B6</f>
        <v>0</v>
      </c>
      <c r="C3" s="124">
        <f>'Day1'!C6</f>
        <v>5.5900000000000004E-4</v>
      </c>
      <c r="D3" s="124" t="str">
        <f>'Day1'!D6</f>
        <v>y</v>
      </c>
      <c r="E3" s="124">
        <f>'Day1'!E6</f>
        <v>9.7571808345511823E-4</v>
      </c>
      <c r="F3" s="124">
        <f>'Day1'!F6</f>
        <v>-8.5955729521159915E-2</v>
      </c>
      <c r="H3" s="126" t="str">
        <f>'Day2'!A6</f>
        <v>CAL00-D2</v>
      </c>
      <c r="I3" s="126">
        <f>'Day2'!B6</f>
        <v>0</v>
      </c>
      <c r="J3" s="126">
        <f>'Day2'!C6</f>
        <v>5.1800000000000001E-4</v>
      </c>
      <c r="K3" s="126" t="str">
        <f>'Day2'!D6</f>
        <v>y</v>
      </c>
      <c r="L3" s="126">
        <f>'Day2'!E6</f>
        <v>1.2604382550108467E-3</v>
      </c>
      <c r="M3" s="126">
        <f>'Day2'!F6</f>
        <v>-0.15839994808324645</v>
      </c>
      <c r="O3" s="127" t="str">
        <f>'Day3'!A6</f>
        <v>CAL00-D3</v>
      </c>
      <c r="P3" s="127">
        <f>'Day3'!B6</f>
        <v>0</v>
      </c>
      <c r="Q3" s="127">
        <f>'Day3'!C6</f>
        <v>4.1099999999999996E-4</v>
      </c>
      <c r="R3" s="127" t="str">
        <f>'Day3'!D6</f>
        <v>y</v>
      </c>
      <c r="S3" s="127">
        <f>'Day3'!E6</f>
        <v>2.574111157399913E-4</v>
      </c>
      <c r="T3" s="127">
        <f>'Day3'!F6</f>
        <v>3.0622801917124513E-2</v>
      </c>
      <c r="AQ3" s="125" t="str">
        <f>H3</f>
        <v>CAL00-D2</v>
      </c>
      <c r="AR3" s="11">
        <f>B3</f>
        <v>0</v>
      </c>
      <c r="AS3" s="11">
        <f>AVERAGE(F3,M3,T3)</f>
        <v>-7.1244291895760606E-2</v>
      </c>
      <c r="AT3" s="136">
        <f>STDEV(F3,M3,T3)</f>
        <v>9.5366240369326685E-2</v>
      </c>
    </row>
    <row r="4" spans="1:48" x14ac:dyDescent="0.2">
      <c r="A4" s="14" t="str">
        <f>'Day1'!A7</f>
        <v>CAL01-D1</v>
      </c>
      <c r="B4" s="124">
        <f>'Day1'!B7</f>
        <v>1</v>
      </c>
      <c r="C4" s="124">
        <f>'Day1'!C7</f>
        <v>5.0099999999999997E-3</v>
      </c>
      <c r="D4" s="124" t="str">
        <f>'Day1'!D7</f>
        <v>y</v>
      </c>
      <c r="E4" s="124">
        <f>'Day1'!E7</f>
        <v>5.8237728411374874E-3</v>
      </c>
      <c r="F4" s="124">
        <f>'Day1'!F7</f>
        <v>0.83214446168373835</v>
      </c>
      <c r="H4" s="126" t="str">
        <f>'Day2'!A7</f>
        <v>CAL01-D2</v>
      </c>
      <c r="I4" s="126">
        <f>'Day2'!B7</f>
        <v>1</v>
      </c>
      <c r="J4" s="126">
        <f>'Day2'!C7</f>
        <v>5.2529999999999999E-3</v>
      </c>
      <c r="K4" s="126" t="str">
        <f>'Day2'!D7</f>
        <v>y</v>
      </c>
      <c r="L4" s="126">
        <f>'Day2'!E7</f>
        <v>5.9475499870213985E-3</v>
      </c>
      <c r="M4" s="126">
        <f>'Day2'!F7</f>
        <v>0.85181706203460428</v>
      </c>
      <c r="O4" s="127" t="str">
        <f>'Day3'!A7</f>
        <v>CAL01-D3</v>
      </c>
      <c r="P4" s="127">
        <f>'Day3'!B7</f>
        <v>1</v>
      </c>
      <c r="Q4" s="127">
        <f>'Day3'!C7</f>
        <v>5.3879999999999996E-3</v>
      </c>
      <c r="R4" s="127" t="str">
        <f>'Day3'!D7</f>
        <v>y</v>
      </c>
      <c r="S4" s="127">
        <f>'Day3'!E7</f>
        <v>5.2729183405743237E-3</v>
      </c>
      <c r="T4" s="127">
        <f>'Day3'!F7</f>
        <v>1.0229451687071343</v>
      </c>
      <c r="AQ4" s="125" t="str">
        <f t="shared" ref="AQ4:AQ9" si="0">H4</f>
        <v>CAL01-D2</v>
      </c>
      <c r="AR4" s="11">
        <f t="shared" ref="AR4:AR9" si="1">B4</f>
        <v>1</v>
      </c>
      <c r="AS4" s="11">
        <f t="shared" ref="AS4:AS9" si="2">AVERAGE(F4,M4,T4)</f>
        <v>0.90230223080849237</v>
      </c>
      <c r="AT4" s="136">
        <f>STDEV(F4,M4,T4)</f>
        <v>0.10494184889620017</v>
      </c>
      <c r="AU4" s="137">
        <f>AT4/AS4</f>
        <v>0.11630454332598605</v>
      </c>
      <c r="AV4" s="137">
        <f>AS4/AR4</f>
        <v>0.90230223080849237</v>
      </c>
    </row>
    <row r="5" spans="1:48" x14ac:dyDescent="0.2">
      <c r="A5" s="14" t="str">
        <f>'Day1'!A8</f>
        <v>CAL03-D1</v>
      </c>
      <c r="B5" s="124">
        <f>'Day1'!B8</f>
        <v>3.3333333333333335</v>
      </c>
      <c r="C5" s="124">
        <f>'Day1'!C8</f>
        <v>1.8603666666666668E-2</v>
      </c>
      <c r="D5" s="124" t="str">
        <f>'Day1'!D8</f>
        <v>y</v>
      </c>
      <c r="E5" s="124">
        <f>'Day1'!E8</f>
        <v>1.7135900609063014E-2</v>
      </c>
      <c r="F5" s="124">
        <f>'Day1'!F8</f>
        <v>3.6360869388444481</v>
      </c>
      <c r="H5" s="126" t="str">
        <f>'Day2'!A8</f>
        <v>CAL03-D2</v>
      </c>
      <c r="I5" s="126">
        <f>'Day2'!B8</f>
        <v>3.3333333333333335</v>
      </c>
      <c r="J5" s="126">
        <f>'Day2'!C8</f>
        <v>1.7310333333333334E-2</v>
      </c>
      <c r="K5" s="126" t="str">
        <f>'Day2'!D8</f>
        <v>y</v>
      </c>
      <c r="L5" s="126">
        <f>'Day2'!E8</f>
        <v>1.6884144028379351E-2</v>
      </c>
      <c r="M5" s="126">
        <f>'Day2'!F8</f>
        <v>3.4242612499953862</v>
      </c>
      <c r="O5" s="127" t="str">
        <f>'Day3'!A8</f>
        <v>CAL03-D3</v>
      </c>
      <c r="P5" s="127">
        <f>'Day3'!B8</f>
        <v>3.3333333333333335</v>
      </c>
      <c r="Q5" s="127">
        <f>'Day3'!C8</f>
        <v>1.6685666666666668E-2</v>
      </c>
      <c r="R5" s="127" t="str">
        <f>'Day3'!D8</f>
        <v>y</v>
      </c>
      <c r="S5" s="127">
        <f>'Day3'!E8</f>
        <v>1.6975768531854438E-2</v>
      </c>
      <c r="T5" s="127">
        <f>'Day3'!F8</f>
        <v>3.2754923509195653</v>
      </c>
      <c r="AQ5" s="125" t="str">
        <f t="shared" si="0"/>
        <v>CAL03-D2</v>
      </c>
      <c r="AR5" s="11">
        <f t="shared" si="1"/>
        <v>3.3333333333333335</v>
      </c>
      <c r="AS5" s="11">
        <f t="shared" si="2"/>
        <v>3.4452801799197998</v>
      </c>
      <c r="AT5" s="136">
        <f t="shared" ref="AT4:AT9" si="3">STDEV(F5,M5,T5)</f>
        <v>0.18121385369654988</v>
      </c>
      <c r="AU5" s="137">
        <f t="shared" ref="AU5:AU9" si="4">AT5/AS5</f>
        <v>5.2597711719564191E-2</v>
      </c>
      <c r="AV5" s="137">
        <f t="shared" ref="AV5:AV9" si="5">AS5/AR5</f>
        <v>1.03358405397594</v>
      </c>
    </row>
    <row r="6" spans="1:48" x14ac:dyDescent="0.2">
      <c r="A6" s="14" t="str">
        <f>'Day1'!A9</f>
        <v>CAL04-D1</v>
      </c>
      <c r="B6" s="124">
        <f>'Day1'!B9</f>
        <v>10</v>
      </c>
      <c r="C6" s="124">
        <f>'Day1'!C9</f>
        <v>5.1498000000000002E-2</v>
      </c>
      <c r="D6" s="124" t="str">
        <f>'Day1'!D9</f>
        <v>y</v>
      </c>
      <c r="E6" s="124">
        <f>'Day1'!E9</f>
        <v>4.9456265660278803E-2</v>
      </c>
      <c r="F6" s="124">
        <f>'Day1'!F9</f>
        <v>10.421145065757726</v>
      </c>
      <c r="H6" s="126" t="str">
        <f>'Day2'!A9</f>
        <v>CAL04-D2</v>
      </c>
      <c r="I6" s="126">
        <f>'Day2'!B9</f>
        <v>10</v>
      </c>
      <c r="J6" s="126">
        <f>'Day2'!C9</f>
        <v>5.3031000000000009E-2</v>
      </c>
      <c r="K6" s="126" t="str">
        <f>'Day2'!D9</f>
        <v>y</v>
      </c>
      <c r="L6" s="126">
        <f>'Day2'!E9</f>
        <v>4.8131555575116357E-2</v>
      </c>
      <c r="M6" s="126">
        <f>'Day2'!F9</f>
        <v>11.045301393483534</v>
      </c>
      <c r="O6" s="127" t="str">
        <f>'Day3'!A9</f>
        <v>CAL04-D3</v>
      </c>
      <c r="P6" s="127">
        <f>'Day3'!B9</f>
        <v>10</v>
      </c>
      <c r="Q6" s="127">
        <f>'Day3'!C9</f>
        <v>4.9021000000000002E-2</v>
      </c>
      <c r="R6" s="127" t="str">
        <f>'Day3'!D9</f>
        <v>y</v>
      </c>
      <c r="S6" s="127">
        <f>'Day3'!E9</f>
        <v>5.041248336408332E-2</v>
      </c>
      <c r="T6" s="127">
        <f>'Day3'!F9</f>
        <v>9.7225637803503933</v>
      </c>
      <c r="AQ6" s="125" t="str">
        <f t="shared" si="0"/>
        <v>CAL04-D2</v>
      </c>
      <c r="AR6" s="11">
        <f t="shared" si="1"/>
        <v>10</v>
      </c>
      <c r="AS6" s="11">
        <f t="shared" si="2"/>
        <v>10.396336746530551</v>
      </c>
      <c r="AT6" s="136">
        <f t="shared" si="3"/>
        <v>0.66171767985028751</v>
      </c>
      <c r="AU6" s="137">
        <f t="shared" si="4"/>
        <v>6.3649119491162587E-2</v>
      </c>
      <c r="AV6" s="137">
        <f t="shared" si="5"/>
        <v>1.039633674653055</v>
      </c>
    </row>
    <row r="7" spans="1:48" x14ac:dyDescent="0.2">
      <c r="A7" s="14" t="str">
        <f>'Day1'!A10</f>
        <v>CAL05-D1</v>
      </c>
      <c r="B7" s="124">
        <f>'Day1'!B10</f>
        <v>33.333333333333336</v>
      </c>
      <c r="C7" s="124">
        <f>'Day1'!C10</f>
        <v>0.16374733333333336</v>
      </c>
      <c r="D7" s="124" t="str">
        <f>'Day1'!D10</f>
        <v>Y</v>
      </c>
      <c r="E7" s="124">
        <f>'Day1'!E10</f>
        <v>0.16257754333953411</v>
      </c>
      <c r="F7" s="124">
        <f>'Day1'!F10</f>
        <v>33.574623923532542</v>
      </c>
      <c r="H7" s="126" t="str">
        <f>'Day2'!A10</f>
        <v>CAL05-D2</v>
      </c>
      <c r="I7" s="126">
        <f>'Day2'!B10</f>
        <v>33.333333333333336</v>
      </c>
      <c r="J7" s="126">
        <f>'Day2'!C10</f>
        <v>0.18212566666666669</v>
      </c>
      <c r="K7" s="126" t="str">
        <f>'Day2'!D10</f>
        <v>Y</v>
      </c>
      <c r="L7" s="126">
        <f>'Day2'!E10</f>
        <v>0.15749749598869589</v>
      </c>
      <c r="M7" s="126">
        <f>'Day2'!F10</f>
        <v>38.587778306294638</v>
      </c>
      <c r="O7" s="127" t="str">
        <f>'Day3'!A10</f>
        <v>CAL05-D3</v>
      </c>
      <c r="P7" s="127">
        <f>'Day3'!B10</f>
        <v>33.333333333333336</v>
      </c>
      <c r="Q7" s="127">
        <f>'Day3'!C10</f>
        <v>0.17053800000000002</v>
      </c>
      <c r="R7" s="127" t="str">
        <f>'Day3'!D10</f>
        <v>Y</v>
      </c>
      <c r="S7" s="127">
        <f>'Day3'!E10</f>
        <v>0.16744098527688445</v>
      </c>
      <c r="T7" s="127">
        <f>'Day3'!F10</f>
        <v>33.950821173402765</v>
      </c>
      <c r="AQ7" s="125" t="str">
        <f t="shared" si="0"/>
        <v>CAL05-D2</v>
      </c>
      <c r="AR7" s="11">
        <f t="shared" si="1"/>
        <v>33.333333333333336</v>
      </c>
      <c r="AS7" s="11">
        <f t="shared" si="2"/>
        <v>35.371074467743313</v>
      </c>
      <c r="AT7" s="136">
        <f t="shared" si="3"/>
        <v>2.7920903963546007</v>
      </c>
      <c r="AU7" s="137">
        <f t="shared" si="4"/>
        <v>7.8937110007807385E-2</v>
      </c>
      <c r="AV7" s="137">
        <f t="shared" si="5"/>
        <v>1.0611322340322993</v>
      </c>
    </row>
    <row r="8" spans="1:48" x14ac:dyDescent="0.2">
      <c r="A8" s="14" t="str">
        <f>'Day1'!A11</f>
        <v>CAL06-D1</v>
      </c>
      <c r="B8" s="124">
        <f>'Day1'!B11</f>
        <v>100</v>
      </c>
      <c r="C8" s="124">
        <f>'Day1'!C11</f>
        <v>0.5304319999999999</v>
      </c>
      <c r="D8" s="124" t="str">
        <f>'Day1'!D11</f>
        <v>y</v>
      </c>
      <c r="E8" s="124">
        <f>'Day1'!E11</f>
        <v>0.48578119385169199</v>
      </c>
      <c r="F8" s="124">
        <f>'Day1'!F11</f>
        <v>109.21004575650737</v>
      </c>
      <c r="H8" s="126" t="str">
        <f>'Day2'!A11</f>
        <v>CAL06-D2</v>
      </c>
      <c r="I8" s="126">
        <f>'Day2'!B11</f>
        <v>100</v>
      </c>
      <c r="J8" s="126">
        <f>'Day2'!C11</f>
        <v>0.50043199999999999</v>
      </c>
      <c r="K8" s="126" t="str">
        <f>'Day2'!D11</f>
        <v>y</v>
      </c>
      <c r="L8" s="126">
        <f>'Day2'!E11</f>
        <v>0.46997161145606597</v>
      </c>
      <c r="M8" s="126">
        <f>'Day2'!F11</f>
        <v>106.49875451782071</v>
      </c>
      <c r="O8" s="127" t="str">
        <f>'Day3'!A11</f>
        <v>CAL06-D3</v>
      </c>
      <c r="P8" s="127">
        <f>'Day3'!B11</f>
        <v>100</v>
      </c>
      <c r="Q8" s="127">
        <f>'Day3'!C11</f>
        <v>0.51041399999999992</v>
      </c>
      <c r="R8" s="127" t="str">
        <f>'Day3'!D11</f>
        <v>y</v>
      </c>
      <c r="S8" s="127">
        <f>'Day3'!E11</f>
        <v>0.50180813359917331</v>
      </c>
      <c r="T8" s="127">
        <f>'Day3'!F11</f>
        <v>101.71585166066846</v>
      </c>
      <c r="AQ8" s="125" t="str">
        <f t="shared" si="0"/>
        <v>CAL06-D2</v>
      </c>
      <c r="AR8" s="11">
        <f t="shared" si="1"/>
        <v>100</v>
      </c>
      <c r="AS8" s="11">
        <f t="shared" si="2"/>
        <v>105.80821731166553</v>
      </c>
      <c r="AT8" s="136">
        <f t="shared" si="3"/>
        <v>3.7945180868379258</v>
      </c>
      <c r="AU8" s="137">
        <f t="shared" si="4"/>
        <v>3.5862224912654055E-2</v>
      </c>
      <c r="AV8" s="137">
        <f t="shared" si="5"/>
        <v>1.0580821731166552</v>
      </c>
    </row>
    <row r="9" spans="1:48" x14ac:dyDescent="0.2">
      <c r="A9" s="14" t="str">
        <f>'Day1'!A12</f>
        <v>CAL07-D1</v>
      </c>
      <c r="B9" s="124">
        <f>'Day1'!B12</f>
        <v>333.33333333333331</v>
      </c>
      <c r="C9" s="124">
        <f>'Day1'!C12</f>
        <v>1.7337473333333333</v>
      </c>
      <c r="D9" s="124" t="str">
        <f>'Day1'!D12</f>
        <v>y</v>
      </c>
      <c r="E9" s="124">
        <f>'Day1'!E12</f>
        <v>1.6169939706442447</v>
      </c>
      <c r="F9" s="124">
        <f>'Day1'!F12</f>
        <v>357.41585065723064</v>
      </c>
      <c r="H9" s="126" t="str">
        <f>'Day2'!A12</f>
        <v>CAL07-D2</v>
      </c>
      <c r="I9" s="126">
        <f>'Day2'!B12</f>
        <v>333.33333333333331</v>
      </c>
      <c r="J9" s="126">
        <f>'Day2'!C12</f>
        <v>1.5004339999999998</v>
      </c>
      <c r="K9" s="126" t="str">
        <f>'Day2'!D12</f>
        <v>y</v>
      </c>
      <c r="L9" s="126">
        <f>'Day2'!E12</f>
        <v>1.5636310155918611</v>
      </c>
      <c r="M9" s="126">
        <f>'Day2'!F12</f>
        <v>319.85018652455165</v>
      </c>
      <c r="O9" s="127" t="str">
        <f>'Day3'!A12</f>
        <v>CAL07-D3</v>
      </c>
      <c r="P9" s="127">
        <f>'Day3'!B12</f>
        <v>333.33333333333331</v>
      </c>
      <c r="Q9" s="127">
        <f>'Day3'!C12</f>
        <v>1.5838503333333331</v>
      </c>
      <c r="R9" s="127" t="str">
        <f>'Day3'!D12</f>
        <v>y</v>
      </c>
      <c r="S9" s="127">
        <f>'Day3'!E12</f>
        <v>1.6720931527271843</v>
      </c>
      <c r="T9" s="127">
        <f>'Day3'!F12</f>
        <v>315.73933626820775</v>
      </c>
      <c r="AQ9" s="125" t="str">
        <f t="shared" si="0"/>
        <v>CAL07-D2</v>
      </c>
      <c r="AR9" s="11">
        <f t="shared" si="1"/>
        <v>333.33333333333331</v>
      </c>
      <c r="AS9" s="11">
        <f t="shared" si="2"/>
        <v>331.00179114999668</v>
      </c>
      <c r="AT9" s="136">
        <f t="shared" si="3"/>
        <v>22.967404668274845</v>
      </c>
      <c r="AU9" s="137">
        <f t="shared" si="4"/>
        <v>6.938755403250052E-2</v>
      </c>
      <c r="AV9" s="137">
        <f t="shared" si="5"/>
        <v>0.99300537344999007</v>
      </c>
    </row>
    <row r="10" spans="1:48" x14ac:dyDescent="0.2">
      <c r="A10" s="14" t="str">
        <f>'Day1'!A13</f>
        <v>CAL08-D1</v>
      </c>
      <c r="B10" s="124">
        <f>'Day1'!B13</f>
        <v>1000</v>
      </c>
      <c r="C10" s="124">
        <f>'Day1'!C13</f>
        <v>4.700494</v>
      </c>
      <c r="D10" s="124" t="str">
        <f>'Day1'!D13</f>
        <v>y</v>
      </c>
      <c r="E10" s="124">
        <f>'Day1'!E13</f>
        <v>4.8490304757658249</v>
      </c>
      <c r="F10" s="124">
        <f>'Day1'!F13</f>
        <v>969.36163405942364</v>
      </c>
      <c r="H10" s="126" t="str">
        <f>'Day2'!A13</f>
        <v>CAL08-D2</v>
      </c>
      <c r="I10" s="126">
        <f>'Day2'!B13</f>
        <v>1000</v>
      </c>
      <c r="J10" s="126">
        <f>'Day2'!C13</f>
        <v>4.7004599999999996</v>
      </c>
      <c r="K10" s="126" t="str">
        <f>'Day2'!D13</f>
        <v>y</v>
      </c>
      <c r="L10" s="126">
        <f>'Day2'!E13</f>
        <v>4.688372170265561</v>
      </c>
      <c r="M10" s="126">
        <f>'Day2'!F13</f>
        <v>1002.5789506257945</v>
      </c>
      <c r="O10" s="127" t="str">
        <f>'Day3'!A13</f>
        <v>CAL08-D3</v>
      </c>
      <c r="P10" s="127">
        <f>'Day3'!B13</f>
        <v>1000</v>
      </c>
      <c r="Q10" s="127">
        <f>'Day3'!C13</f>
        <v>5.1004340000000008</v>
      </c>
      <c r="R10" s="127" t="str">
        <f>'Day3'!D13</f>
        <v>y</v>
      </c>
      <c r="S10" s="127">
        <f>'Day3'!E13</f>
        <v>5.0157646359500729</v>
      </c>
      <c r="T10" s="127">
        <f>'Day3'!F13</f>
        <v>1016.8815157180287</v>
      </c>
      <c r="AT10" s="136"/>
    </row>
    <row r="11" spans="1:48" s="119" customFormat="1" x14ac:dyDescent="0.2">
      <c r="A11" s="118"/>
      <c r="B11" s="128"/>
      <c r="C11" s="128"/>
      <c r="D11" s="128"/>
      <c r="E11" s="128"/>
      <c r="F11" s="128"/>
      <c r="G11" s="129"/>
      <c r="H11" s="130"/>
      <c r="I11" s="130"/>
      <c r="J11" s="130"/>
      <c r="K11" s="130"/>
      <c r="L11" s="130"/>
      <c r="M11" s="130"/>
      <c r="N11" s="129"/>
      <c r="O11" s="131"/>
      <c r="P11" s="131"/>
      <c r="Q11" s="131"/>
      <c r="R11" s="131"/>
      <c r="S11" s="131"/>
      <c r="T11" s="131"/>
      <c r="W11" s="120"/>
      <c r="X11" s="120"/>
      <c r="Y11" s="120"/>
      <c r="Z11" s="138"/>
      <c r="AA11" s="138"/>
      <c r="AD11" s="120"/>
      <c r="AE11" s="120"/>
      <c r="AF11" s="120"/>
      <c r="AG11" s="138"/>
      <c r="AH11" s="138"/>
      <c r="AK11" s="120"/>
      <c r="AL11" s="120"/>
      <c r="AM11" s="120"/>
      <c r="AN11" s="138"/>
      <c r="AO11" s="138"/>
      <c r="AR11" s="120"/>
      <c r="AS11" s="120"/>
      <c r="AT11" s="120"/>
      <c r="AU11" s="138"/>
      <c r="AV11" s="138"/>
    </row>
    <row r="12" spans="1:48" s="121" customFormat="1" x14ac:dyDescent="0.2">
      <c r="A12" s="121" t="str">
        <f>'Day1'!A29</f>
        <v>slope [1]</v>
      </c>
      <c r="B12" s="123">
        <f>'Day1'!B29</f>
        <v>4.8480547576823692E-3</v>
      </c>
      <c r="C12" s="123"/>
      <c r="D12" s="123"/>
      <c r="E12" s="123"/>
      <c r="F12" s="123"/>
      <c r="G12" s="123"/>
      <c r="H12" s="122" t="str">
        <f>'Day2'!A29</f>
        <v>slope [1]</v>
      </c>
      <c r="I12" s="135">
        <f>'Day2'!B29</f>
        <v>4.687111732010551E-3</v>
      </c>
      <c r="J12" s="123"/>
      <c r="K12" s="123"/>
      <c r="L12" s="123"/>
      <c r="M12" s="123"/>
      <c r="N12" s="123"/>
      <c r="O12" s="121" t="str">
        <f>'Day3'!A29</f>
        <v>slope [1]</v>
      </c>
      <c r="P12" s="121">
        <f>'Day3'!B29</f>
        <v>5.0155072248343332E-3</v>
      </c>
      <c r="Q12" s="123"/>
      <c r="R12" s="123"/>
      <c r="S12" s="123"/>
      <c r="T12" s="123"/>
      <c r="W12" s="122"/>
      <c r="X12" s="122"/>
      <c r="Y12" s="122"/>
      <c r="Z12" s="139"/>
      <c r="AA12" s="139"/>
      <c r="AD12" s="122"/>
      <c r="AE12" s="122"/>
      <c r="AF12" s="122"/>
      <c r="AG12" s="139"/>
      <c r="AH12" s="139"/>
      <c r="AK12" s="122"/>
      <c r="AL12" s="122"/>
      <c r="AM12" s="122"/>
      <c r="AN12" s="139"/>
      <c r="AO12" s="139"/>
      <c r="AR12" s="122"/>
      <c r="AS12" s="122"/>
      <c r="AT12" s="122"/>
      <c r="AU12" s="139"/>
      <c r="AV12" s="139"/>
    </row>
    <row r="13" spans="1:48" s="121" customFormat="1" x14ac:dyDescent="0.2">
      <c r="A13" s="121" t="str">
        <f>'Day1'!A30</f>
        <v>intercept [1]</v>
      </c>
      <c r="B13" s="123">
        <f>'Day1'!B30</f>
        <v>9.7571808345511823E-4</v>
      </c>
      <c r="C13" s="123"/>
      <c r="D13" s="123"/>
      <c r="E13" s="123"/>
      <c r="F13" s="123"/>
      <c r="G13" s="123"/>
      <c r="H13" s="122" t="str">
        <f>'Day2'!A30</f>
        <v>intercept [1]</v>
      </c>
      <c r="I13" s="135">
        <f>'Day2'!B30</f>
        <v>1.2604382550108467E-3</v>
      </c>
      <c r="J13" s="123"/>
      <c r="K13" s="123"/>
      <c r="L13" s="123"/>
      <c r="M13" s="123"/>
      <c r="N13" s="123"/>
      <c r="O13" s="121" t="str">
        <f>'Day3'!A30</f>
        <v>intercept [1]</v>
      </c>
      <c r="P13" s="121">
        <f>'Day3'!B30</f>
        <v>2.574111157399913E-4</v>
      </c>
      <c r="Q13" s="123"/>
      <c r="R13" s="123"/>
      <c r="S13" s="123"/>
      <c r="T13" s="123"/>
      <c r="V13" s="123"/>
      <c r="W13" s="122"/>
      <c r="X13" s="122"/>
      <c r="Y13" s="122"/>
      <c r="Z13" s="139"/>
      <c r="AA13" s="139"/>
      <c r="AC13" s="123"/>
      <c r="AD13" s="122"/>
      <c r="AE13" s="122"/>
      <c r="AF13" s="122"/>
      <c r="AG13" s="139"/>
      <c r="AH13" s="139"/>
      <c r="AJ13" s="123"/>
      <c r="AK13" s="122"/>
      <c r="AL13" s="122"/>
      <c r="AM13" s="122"/>
      <c r="AN13" s="139"/>
      <c r="AO13" s="139"/>
      <c r="AR13" s="122"/>
      <c r="AS13" s="122"/>
      <c r="AT13" s="122"/>
      <c r="AU13" s="139"/>
      <c r="AV13" s="139"/>
    </row>
    <row r="14" spans="1:48" s="15" customFormat="1" x14ac:dyDescent="0.2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W14" s="16"/>
      <c r="X14" s="16"/>
      <c r="Y14" s="16"/>
      <c r="Z14" s="140"/>
      <c r="AA14" s="140"/>
      <c r="AD14" s="16"/>
      <c r="AE14" s="16"/>
      <c r="AF14" s="16"/>
      <c r="AG14" s="140"/>
      <c r="AH14" s="140"/>
      <c r="AK14" s="16"/>
      <c r="AL14" s="16"/>
      <c r="AM14" s="16"/>
      <c r="AN14" s="140"/>
      <c r="AO14" s="140"/>
      <c r="AR14" s="16"/>
      <c r="AS14" s="16"/>
      <c r="AT14" s="16"/>
      <c r="AU14" s="140"/>
      <c r="AV14" s="140"/>
    </row>
    <row r="15" spans="1:48" x14ac:dyDescent="0.2">
      <c r="A15" s="18" t="s">
        <v>39</v>
      </c>
      <c r="B15" s="132"/>
      <c r="C15" s="132"/>
      <c r="D15" s="132"/>
      <c r="E15" s="132"/>
      <c r="F15" s="132"/>
      <c r="H15" s="133" t="s">
        <v>39</v>
      </c>
      <c r="I15" s="133"/>
      <c r="J15" s="133"/>
      <c r="K15" s="133"/>
      <c r="L15" s="133"/>
      <c r="M15" s="133"/>
      <c r="O15" s="134" t="s">
        <v>39</v>
      </c>
      <c r="P15" s="134"/>
      <c r="Q15" s="134"/>
      <c r="R15" s="134"/>
      <c r="S15" s="134"/>
      <c r="T15" s="134"/>
      <c r="V15" s="12" t="s">
        <v>170</v>
      </c>
      <c r="W15" s="13"/>
      <c r="X15" s="13"/>
      <c r="Y15" s="13"/>
      <c r="Z15" s="141"/>
      <c r="AA15" s="141"/>
      <c r="AC15" s="12" t="s">
        <v>171</v>
      </c>
      <c r="AD15" s="13"/>
      <c r="AE15" s="13"/>
      <c r="AF15" s="13"/>
      <c r="AG15" s="141"/>
      <c r="AH15" s="141"/>
      <c r="AJ15" s="12" t="s">
        <v>171</v>
      </c>
      <c r="AK15" s="13"/>
      <c r="AL15" s="13"/>
      <c r="AM15" s="13"/>
      <c r="AN15" s="141"/>
      <c r="AO15" s="141"/>
      <c r="AQ15" s="12" t="s">
        <v>169</v>
      </c>
      <c r="AR15" s="13"/>
      <c r="AS15" s="13"/>
      <c r="AT15" s="13"/>
      <c r="AU15" s="141"/>
      <c r="AV15" s="141"/>
    </row>
    <row r="16" spans="1:48" x14ac:dyDescent="0.2">
      <c r="A16" s="18" t="s">
        <v>40</v>
      </c>
      <c r="B16" s="132" t="s">
        <v>41</v>
      </c>
      <c r="C16" s="132" t="s">
        <v>3</v>
      </c>
      <c r="D16" s="132"/>
      <c r="E16" s="132"/>
      <c r="F16" s="132" t="s">
        <v>42</v>
      </c>
      <c r="H16" s="133" t="s">
        <v>40</v>
      </c>
      <c r="I16" s="133" t="s">
        <v>41</v>
      </c>
      <c r="J16" s="133" t="s">
        <v>3</v>
      </c>
      <c r="K16" s="133"/>
      <c r="L16" s="133"/>
      <c r="M16" s="133" t="s">
        <v>42</v>
      </c>
      <c r="O16" s="134" t="s">
        <v>40</v>
      </c>
      <c r="P16" s="134" t="s">
        <v>41</v>
      </c>
      <c r="Q16" s="134" t="s">
        <v>3</v>
      </c>
      <c r="R16" s="134"/>
      <c r="S16" s="134"/>
      <c r="T16" s="134" t="s">
        <v>42</v>
      </c>
      <c r="V16" s="12" t="s">
        <v>44</v>
      </c>
      <c r="W16" s="13" t="s">
        <v>45</v>
      </c>
      <c r="X16" s="13" t="s">
        <v>46</v>
      </c>
      <c r="Y16" s="13" t="s">
        <v>47</v>
      </c>
      <c r="Z16" s="141" t="s">
        <v>48</v>
      </c>
      <c r="AA16" s="141" t="s">
        <v>49</v>
      </c>
      <c r="AC16" s="12" t="s">
        <v>44</v>
      </c>
      <c r="AD16" s="13" t="s">
        <v>45</v>
      </c>
      <c r="AE16" s="13" t="s">
        <v>46</v>
      </c>
      <c r="AF16" s="13" t="s">
        <v>47</v>
      </c>
      <c r="AG16" s="141" t="s">
        <v>48</v>
      </c>
      <c r="AH16" s="141" t="s">
        <v>49</v>
      </c>
      <c r="AJ16" s="12" t="s">
        <v>44</v>
      </c>
      <c r="AK16" s="13" t="s">
        <v>45</v>
      </c>
      <c r="AL16" s="13" t="s">
        <v>46</v>
      </c>
      <c r="AM16" s="13" t="s">
        <v>47</v>
      </c>
      <c r="AN16" s="141" t="s">
        <v>48</v>
      </c>
      <c r="AO16" s="141" t="s">
        <v>49</v>
      </c>
      <c r="AQ16" s="12" t="s">
        <v>44</v>
      </c>
      <c r="AR16" s="13" t="s">
        <v>45</v>
      </c>
      <c r="AS16" s="13" t="s">
        <v>46</v>
      </c>
      <c r="AT16" s="13" t="s">
        <v>47</v>
      </c>
      <c r="AU16" s="141" t="s">
        <v>48</v>
      </c>
      <c r="AV16" s="141" t="s">
        <v>49</v>
      </c>
    </row>
    <row r="17" spans="1:48" x14ac:dyDescent="0.2">
      <c r="A17" s="14" t="str">
        <f>'Day1'!A34</f>
        <v>QC1A-D1</v>
      </c>
      <c r="B17" s="124">
        <f>'Day1'!B34</f>
        <v>1</v>
      </c>
      <c r="C17" s="124">
        <f>'Day1'!C34</f>
        <v>5.3729999999999993E-3</v>
      </c>
      <c r="F17" s="124">
        <f>'Day1'!F34</f>
        <v>0.90701985359732573</v>
      </c>
      <c r="H17" s="126" t="str">
        <f>'Day2'!A34</f>
        <v>QC1A-D2</v>
      </c>
      <c r="I17" s="126">
        <f>'Day2'!B34</f>
        <v>1</v>
      </c>
      <c r="J17" s="126">
        <f>'Day2'!C34</f>
        <v>5.7020000000000005E-3</v>
      </c>
      <c r="M17" s="126">
        <f>'Day2'!F34</f>
        <v>0.94761166341642389</v>
      </c>
      <c r="O17" s="127" t="str">
        <f>'Day3'!A34</f>
        <v>QC1A-D3</v>
      </c>
      <c r="P17" s="127">
        <f>'Day3'!B34</f>
        <v>1</v>
      </c>
      <c r="Q17" s="127">
        <f>'Day3'!C34</f>
        <v>5.6010000000000001E-3</v>
      </c>
      <c r="T17" s="127">
        <f>'Day3'!F34</f>
        <v>1.0654134556523369</v>
      </c>
      <c r="V17" t="s">
        <v>50</v>
      </c>
      <c r="W17" s="11">
        <f>B17</f>
        <v>1</v>
      </c>
      <c r="X17" s="11">
        <f>F17</f>
        <v>0.90701985359732573</v>
      </c>
      <c r="Y17" s="11">
        <f>STDEV(X17:X21)</f>
        <v>6.5258151908263257E-2</v>
      </c>
      <c r="Z17" s="137">
        <f>Y17/W17</f>
        <v>6.5258151908263257E-2</v>
      </c>
      <c r="AA17" s="137">
        <f>AVERAGE(X17:X21)/W17</f>
        <v>0.93626869815199998</v>
      </c>
      <c r="AC17" t="s">
        <v>50</v>
      </c>
      <c r="AD17" s="11">
        <f>I17</f>
        <v>1</v>
      </c>
      <c r="AE17" s="11">
        <f>M17</f>
        <v>0.94761166341642389</v>
      </c>
      <c r="AF17" s="11">
        <f>STDEV(AE17:AE21)</f>
        <v>7.4865229527004695E-2</v>
      </c>
      <c r="AG17" s="137">
        <f>AF17/AD17</f>
        <v>7.4865229527004695E-2</v>
      </c>
      <c r="AH17" s="137">
        <f>AVERAGE(AE17:AE21)/AD17</f>
        <v>0.91496895960480162</v>
      </c>
      <c r="AJ17" t="s">
        <v>50</v>
      </c>
      <c r="AK17" s="11">
        <f>P17</f>
        <v>1</v>
      </c>
      <c r="AL17" s="11">
        <f>T17</f>
        <v>1.0654134556523369</v>
      </c>
      <c r="AM17" s="11">
        <f>STDEV(AL17:AL21)</f>
        <v>3.6045364254335771E-2</v>
      </c>
      <c r="AN17" s="137">
        <f>AM17/AK17</f>
        <v>3.6045364254335771E-2</v>
      </c>
      <c r="AO17" s="137">
        <f>AVERAGE(AL17:AL21)/AK17</f>
        <v>1.0241414584802389</v>
      </c>
      <c r="AQ17" t="s">
        <v>50</v>
      </c>
      <c r="AR17" s="11">
        <f>AK17</f>
        <v>1</v>
      </c>
      <c r="AS17" s="11">
        <f>AVERAGE(X17:X21,AE17:AE21,AL17:AL21)</f>
        <v>0.95845970541234682</v>
      </c>
      <c r="AT17" s="11">
        <f>STDEV(X17:X21,AE17:AE21,AL17:AL21)</f>
        <v>7.47092848352615E-2</v>
      </c>
      <c r="AU17" s="137">
        <f>AT17/AR17</f>
        <v>7.47092848352615E-2</v>
      </c>
      <c r="AV17" s="137">
        <f>AS17/AR17</f>
        <v>0.95845970541234682</v>
      </c>
    </row>
    <row r="18" spans="1:48" x14ac:dyDescent="0.2">
      <c r="A18" s="14" t="str">
        <f>'Day1'!A35</f>
        <v>QC1B-D1</v>
      </c>
      <c r="B18" s="124">
        <f>'Day1'!B35</f>
        <v>1</v>
      </c>
      <c r="C18" s="124">
        <f>'Day1'!C35</f>
        <v>5.4510000000000001E-3</v>
      </c>
      <c r="F18" s="124">
        <f>'Day1'!F35</f>
        <v>0.92310878078536951</v>
      </c>
      <c r="H18" s="126" t="str">
        <f>'Day2'!A35</f>
        <v>QC1B-D2</v>
      </c>
      <c r="I18" s="126">
        <f>'Day2'!B35</f>
        <v>1</v>
      </c>
      <c r="J18" s="126">
        <f>'Day2'!C35</f>
        <v>5.0819999999999997E-3</v>
      </c>
      <c r="M18" s="126">
        <f>'Day2'!F35</f>
        <v>0.81533404012749711</v>
      </c>
      <c r="O18" s="127" t="str">
        <f>'Day3'!A35</f>
        <v>QC1B-D3</v>
      </c>
      <c r="P18" s="127">
        <f>'Day3'!B35</f>
        <v>1</v>
      </c>
      <c r="Q18" s="127">
        <f>'Day3'!C35</f>
        <v>5.1489999999999999E-3</v>
      </c>
      <c r="T18" s="127">
        <f>'Day3'!F35</f>
        <v>0.97529295941181349</v>
      </c>
      <c r="W18" s="11">
        <f t="shared" ref="W18:W36" si="6">B18</f>
        <v>1</v>
      </c>
      <c r="X18" s="11">
        <f t="shared" ref="X18:X36" si="7">F18</f>
        <v>0.92310878078536951</v>
      </c>
      <c r="AD18" s="11">
        <f t="shared" ref="AD18:AD36" si="8">I18</f>
        <v>1</v>
      </c>
      <c r="AE18" s="11">
        <f t="shared" ref="AE18:AE36" si="9">M18</f>
        <v>0.81533404012749711</v>
      </c>
      <c r="AK18" s="11">
        <f t="shared" ref="AK18:AK36" si="10">P18</f>
        <v>1</v>
      </c>
      <c r="AL18" s="11">
        <f t="shared" ref="AL18:AL36" si="11">T18</f>
        <v>0.97529295941181349</v>
      </c>
    </row>
    <row r="19" spans="1:48" x14ac:dyDescent="0.2">
      <c r="A19" s="14" t="str">
        <f>'Day1'!A36</f>
        <v>QC1C-D1</v>
      </c>
      <c r="B19" s="124">
        <f>'Day1'!B36</f>
        <v>1</v>
      </c>
      <c r="C19" s="124">
        <f>'Day1'!C36</f>
        <v>5.1570000000000001E-3</v>
      </c>
      <c r="F19" s="124">
        <f>'Day1'!F36</f>
        <v>0.86246590138428214</v>
      </c>
      <c r="H19" s="126" t="str">
        <f>'Day2'!A36</f>
        <v>QC1C-D2</v>
      </c>
      <c r="I19" s="126">
        <f>'Day2'!B36</f>
        <v>1</v>
      </c>
      <c r="J19" s="126">
        <f>'Day2'!C36</f>
        <v>5.4120000000000001E-3</v>
      </c>
      <c r="M19" s="126">
        <f>'Day2'!F36</f>
        <v>0.88573987187805492</v>
      </c>
      <c r="O19" s="127" t="str">
        <f>'Day3'!A36</f>
        <v>QC1C-D3</v>
      </c>
      <c r="P19" s="127">
        <f>'Day3'!B36</f>
        <v>1</v>
      </c>
      <c r="Q19" s="127">
        <f>'Day3'!C36</f>
        <v>5.2899999999999996E-3</v>
      </c>
      <c r="T19" s="127">
        <f>'Day3'!F36</f>
        <v>1.0034057690797642</v>
      </c>
      <c r="W19" s="11">
        <f t="shared" si="6"/>
        <v>1</v>
      </c>
      <c r="X19" s="11">
        <f t="shared" si="7"/>
        <v>0.86246590138428214</v>
      </c>
      <c r="AD19" s="11">
        <f t="shared" si="8"/>
        <v>1</v>
      </c>
      <c r="AE19" s="11">
        <f t="shared" si="9"/>
        <v>0.88573987187805492</v>
      </c>
      <c r="AK19" s="11">
        <f t="shared" si="10"/>
        <v>1</v>
      </c>
      <c r="AL19" s="11">
        <f t="shared" si="11"/>
        <v>1.0034057690797642</v>
      </c>
    </row>
    <row r="20" spans="1:48" x14ac:dyDescent="0.2">
      <c r="A20" s="14" t="str">
        <f>'Day1'!A37</f>
        <v>QC1D-D1</v>
      </c>
      <c r="B20" s="124">
        <f>'Day1'!B37</f>
        <v>1</v>
      </c>
      <c r="C20" s="124">
        <f>'Day1'!C37</f>
        <v>5.5849999999999997E-3</v>
      </c>
      <c r="F20" s="124">
        <f>'Day1'!F37</f>
        <v>0.95074873262123916</v>
      </c>
      <c r="H20" s="126" t="str">
        <f>'Day2'!A37</f>
        <v>QC1D-D2</v>
      </c>
      <c r="I20" s="126">
        <f>'Day2'!B37</f>
        <v>1</v>
      </c>
      <c r="J20" s="126">
        <f>'Day2'!C37</f>
        <v>6.0299999999999998E-3</v>
      </c>
      <c r="M20" s="126">
        <f>'Day2'!F37</f>
        <v>1.0175907931563719</v>
      </c>
      <c r="O20" s="127" t="str">
        <f>'Day3'!A37</f>
        <v>QC1D-D3</v>
      </c>
      <c r="P20" s="127">
        <f>'Day3'!B37</f>
        <v>1</v>
      </c>
      <c r="Q20" s="127">
        <f>'Day3'!C37</f>
        <v>5.5240000000000003E-3</v>
      </c>
      <c r="T20" s="127">
        <f>'Day3'!F37</f>
        <v>1.0500610702308317</v>
      </c>
      <c r="W20" s="11">
        <f t="shared" si="6"/>
        <v>1</v>
      </c>
      <c r="X20" s="11">
        <f t="shared" si="7"/>
        <v>0.95074873262123916</v>
      </c>
      <c r="AD20" s="11">
        <f t="shared" si="8"/>
        <v>1</v>
      </c>
      <c r="AE20" s="11">
        <f t="shared" si="9"/>
        <v>1.0175907931563719</v>
      </c>
      <c r="AK20" s="11">
        <f t="shared" si="10"/>
        <v>1</v>
      </c>
      <c r="AL20" s="11">
        <f t="shared" si="11"/>
        <v>1.0500610702308317</v>
      </c>
    </row>
    <row r="21" spans="1:48" x14ac:dyDescent="0.2">
      <c r="A21" s="14" t="str">
        <f>'Day1'!A38</f>
        <v>QC1E-D1</v>
      </c>
      <c r="B21" s="124">
        <f>'Day1'!B38</f>
        <v>1</v>
      </c>
      <c r="C21" s="124">
        <f>'Day1'!C38</f>
        <v>6.0080000000000003E-3</v>
      </c>
      <c r="F21" s="124">
        <f>'Day1'!F38</f>
        <v>1.0380002223717835</v>
      </c>
      <c r="H21" s="126" t="str">
        <f>'Day2'!A38</f>
        <v>QC1E-D2</v>
      </c>
      <c r="I21" s="126">
        <f>'Day2'!B38</f>
        <v>1</v>
      </c>
      <c r="J21" s="126">
        <f>'Day2'!C38</f>
        <v>5.5190000000000005E-3</v>
      </c>
      <c r="M21" s="126">
        <f>'Day2'!F38</f>
        <v>0.90856842944566008</v>
      </c>
      <c r="O21" s="127" t="str">
        <f>'Day3'!A38</f>
        <v>QC1E-D3</v>
      </c>
      <c r="P21" s="127">
        <f>'Day3'!B38</f>
        <v>1</v>
      </c>
      <c r="Q21" s="127">
        <f>'Day3'!C38</f>
        <v>5.4060000000000002E-3</v>
      </c>
      <c r="T21" s="127">
        <f>'Day3'!F38</f>
        <v>1.0265340380264474</v>
      </c>
      <c r="W21" s="11">
        <f t="shared" si="6"/>
        <v>1</v>
      </c>
      <c r="X21" s="11">
        <f t="shared" si="7"/>
        <v>1.0380002223717835</v>
      </c>
      <c r="AD21" s="11">
        <f t="shared" si="8"/>
        <v>1</v>
      </c>
      <c r="AE21" s="11">
        <f t="shared" si="9"/>
        <v>0.90856842944566008</v>
      </c>
      <c r="AK21" s="11">
        <f t="shared" si="10"/>
        <v>1</v>
      </c>
      <c r="AL21" s="11">
        <f t="shared" si="11"/>
        <v>1.0265340380264474</v>
      </c>
    </row>
    <row r="22" spans="1:48" x14ac:dyDescent="0.2">
      <c r="A22" s="14" t="str">
        <f>'Day1'!A39</f>
        <v>QC2A-D1</v>
      </c>
      <c r="B22" s="124">
        <f>'Day1'!B39</f>
        <v>500</v>
      </c>
      <c r="C22" s="124">
        <f>'Day1'!C39</f>
        <v>2.2504000000000004</v>
      </c>
      <c r="F22" s="124">
        <f>'Day1'!F39</f>
        <v>463.98491649708404</v>
      </c>
      <c r="H22" s="126" t="str">
        <f>'Day2'!A39</f>
        <v>QC2A-D2</v>
      </c>
      <c r="I22" s="126">
        <f>'Day2'!B39</f>
        <v>500</v>
      </c>
      <c r="J22" s="126">
        <f>'Day2'!C39</f>
        <v>2.4754650000000002</v>
      </c>
      <c r="M22" s="126">
        <f>'Day2'!F39</f>
        <v>527.87403057781853</v>
      </c>
      <c r="O22" s="127" t="str">
        <f>'Day3'!A39</f>
        <v>QC2A-D3</v>
      </c>
      <c r="P22" s="127">
        <f>'Day3'!B39</f>
        <v>500</v>
      </c>
      <c r="Q22" s="127">
        <f>'Day3'!C39</f>
        <v>2.3004660000000001</v>
      </c>
      <c r="T22" s="127">
        <f>'Day3'!F39</f>
        <v>458.61933514814905</v>
      </c>
      <c r="V22" t="s">
        <v>51</v>
      </c>
      <c r="W22" s="11">
        <f t="shared" si="6"/>
        <v>500</v>
      </c>
      <c r="X22" s="11">
        <f t="shared" si="7"/>
        <v>463.98491649708404</v>
      </c>
      <c r="Y22" s="11">
        <f t="shared" ref="Y22" si="12">STDEV(X22:X26)</f>
        <v>46.042733671671542</v>
      </c>
      <c r="Z22" s="137">
        <f t="shared" ref="Z22" si="13">Y22/W22</f>
        <v>9.208546734334308E-2</v>
      </c>
      <c r="AA22" s="137">
        <f t="shared" ref="AA22" si="14">AVERAGE(X22:X26)/W22</f>
        <v>1.0084407887691194</v>
      </c>
      <c r="AC22" t="s">
        <v>51</v>
      </c>
      <c r="AD22" s="11">
        <f t="shared" si="8"/>
        <v>500</v>
      </c>
      <c r="AE22" s="11">
        <f t="shared" si="9"/>
        <v>527.87403057781853</v>
      </c>
      <c r="AF22" s="11">
        <f t="shared" ref="AF22" si="15">STDEV(AE22:AE26)</f>
        <v>32.226173906109764</v>
      </c>
      <c r="AG22" s="137">
        <f t="shared" ref="AG22" si="16">AF22/AD22</f>
        <v>6.4452347812219535E-2</v>
      </c>
      <c r="AH22" s="137">
        <f t="shared" ref="AH22" si="17">AVERAGE(AE22:AE26)/AD22</f>
        <v>1.0770715553914203</v>
      </c>
      <c r="AJ22" t="s">
        <v>51</v>
      </c>
      <c r="AK22" s="11">
        <f t="shared" si="10"/>
        <v>500</v>
      </c>
      <c r="AL22" s="11">
        <f t="shared" si="11"/>
        <v>458.61933514814905</v>
      </c>
      <c r="AM22" s="11">
        <f t="shared" ref="AM22" si="18">STDEV(AL22:AL26)</f>
        <v>41.014914441287246</v>
      </c>
      <c r="AN22" s="137">
        <f t="shared" ref="AN22" si="19">AM22/AK22</f>
        <v>8.2029828882574499E-2</v>
      </c>
      <c r="AO22" s="137">
        <f t="shared" ref="AO22" si="20">AVERAGE(AL22:AL26)/AK22</f>
        <v>1.0149320795638292</v>
      </c>
      <c r="AQ22" t="s">
        <v>51</v>
      </c>
      <c r="AR22" s="11">
        <f t="shared" ref="AR22:AR36" si="21">AK22</f>
        <v>500</v>
      </c>
      <c r="AS22" s="11">
        <f t="shared" ref="AS22" si="22">AVERAGE(X22:X26,AE22:AE26,AL22:AL26)</f>
        <v>516.74073728739484</v>
      </c>
      <c r="AT22" s="11">
        <f t="shared" ref="AT22" si="23">STDEV(X22:X26,AE22:AE26,AL22:AL26)</f>
        <v>40.489632882970227</v>
      </c>
      <c r="AU22" s="137">
        <f t="shared" ref="AU22" si="24">AT22/AR22</f>
        <v>8.0979265765940459E-2</v>
      </c>
      <c r="AV22" s="137">
        <f t="shared" ref="AV22:AV36" si="25">AS22/AR22</f>
        <v>1.0334814745747898</v>
      </c>
    </row>
    <row r="23" spans="1:48" x14ac:dyDescent="0.2">
      <c r="A23" s="14" t="str">
        <f>'Day1'!A40</f>
        <v>QC2B-D1</v>
      </c>
      <c r="B23" s="124">
        <f>'Day1'!B40</f>
        <v>500</v>
      </c>
      <c r="C23" s="124">
        <f>'Day1'!C40</f>
        <v>2.7004300000000003</v>
      </c>
      <c r="F23" s="124">
        <f>'Day1'!F40</f>
        <v>556.81183832317708</v>
      </c>
      <c r="H23" s="126" t="str">
        <f>'Day2'!A40</f>
        <v>QC2B-D2</v>
      </c>
      <c r="I23" s="126">
        <f>'Day2'!B40</f>
        <v>500</v>
      </c>
      <c r="J23" s="126">
        <f>'Day2'!C40</f>
        <v>2.3753850000000001</v>
      </c>
      <c r="M23" s="126">
        <f>'Day2'!F40</f>
        <v>506.52186196692207</v>
      </c>
      <c r="O23" s="127" t="str">
        <f>'Day3'!A40</f>
        <v>QC2B-D3</v>
      </c>
      <c r="P23" s="127">
        <f>'Day3'!B40</f>
        <v>500</v>
      </c>
      <c r="Q23" s="127">
        <f>'Day3'!C40</f>
        <v>2.3504299999999998</v>
      </c>
      <c r="T23" s="127">
        <f>'Day3'!F40</f>
        <v>468.58123885204611</v>
      </c>
      <c r="W23" s="11">
        <f t="shared" si="6"/>
        <v>500</v>
      </c>
      <c r="X23" s="11">
        <f t="shared" si="7"/>
        <v>556.81183832317708</v>
      </c>
      <c r="AD23" s="11">
        <f t="shared" si="8"/>
        <v>500</v>
      </c>
      <c r="AE23" s="11">
        <f t="shared" si="9"/>
        <v>506.52186196692207</v>
      </c>
      <c r="AK23" s="11">
        <f t="shared" si="10"/>
        <v>500</v>
      </c>
      <c r="AL23" s="11">
        <f t="shared" si="11"/>
        <v>468.58123885204611</v>
      </c>
    </row>
    <row r="24" spans="1:48" x14ac:dyDescent="0.2">
      <c r="A24" s="14" t="str">
        <f>'Day1'!A41</f>
        <v>QC2C-D1</v>
      </c>
      <c r="B24" s="124">
        <f>'Day1'!B41</f>
        <v>500</v>
      </c>
      <c r="C24" s="124">
        <f>'Day1'!C41</f>
        <v>2.2754410000000003</v>
      </c>
      <c r="F24" s="124">
        <f>'Day1'!F41</f>
        <v>469.15008092933789</v>
      </c>
      <c r="H24" s="126" t="str">
        <f>'Day2'!A41</f>
        <v>QC2C-D2</v>
      </c>
      <c r="I24" s="126">
        <f>'Day2'!B41</f>
        <v>500</v>
      </c>
      <c r="J24" s="126">
        <f>'Day2'!C41</f>
        <v>2.7504400000000002</v>
      </c>
      <c r="M24" s="126">
        <f>'Day2'!F41</f>
        <v>586.54022326148402</v>
      </c>
      <c r="O24" s="127" t="str">
        <f>'Day3'!A41</f>
        <v>QC2C-D3</v>
      </c>
      <c r="P24" s="127">
        <f>'Day3'!B41</f>
        <v>500</v>
      </c>
      <c r="Q24" s="127">
        <f>'Day3'!C41</f>
        <v>2.7255010000000004</v>
      </c>
      <c r="T24" s="127">
        <f>'Day3'!F41</f>
        <v>543.36350576671293</v>
      </c>
      <c r="W24" s="11">
        <f t="shared" si="6"/>
        <v>500</v>
      </c>
      <c r="X24" s="11">
        <f t="shared" si="7"/>
        <v>469.15008092933789</v>
      </c>
      <c r="AD24" s="11">
        <f t="shared" si="8"/>
        <v>500</v>
      </c>
      <c r="AE24" s="11">
        <f t="shared" si="9"/>
        <v>586.54022326148402</v>
      </c>
      <c r="AK24" s="11">
        <f t="shared" si="10"/>
        <v>500</v>
      </c>
      <c r="AL24" s="11">
        <f t="shared" si="11"/>
        <v>543.36350576671293</v>
      </c>
    </row>
    <row r="25" spans="1:48" x14ac:dyDescent="0.2">
      <c r="A25" s="14" t="str">
        <f>'Day1'!A42</f>
        <v>QC2D-D1</v>
      </c>
      <c r="B25" s="124">
        <f>'Day1'!B42</f>
        <v>500</v>
      </c>
      <c r="C25" s="124">
        <f>'Day1'!C42</f>
        <v>2.3254870000000003</v>
      </c>
      <c r="F25" s="124">
        <f>'Day1'!F42</f>
        <v>479.47298413514341</v>
      </c>
      <c r="H25" s="126" t="str">
        <f>'Day2'!A42</f>
        <v>QC2D-D2</v>
      </c>
      <c r="I25" s="126">
        <f>'Day2'!B42</f>
        <v>500</v>
      </c>
      <c r="J25" s="126">
        <f>'Day2'!C42</f>
        <v>2.600444</v>
      </c>
      <c r="M25" s="126">
        <f>'Day2'!F42</f>
        <v>554.53842586979715</v>
      </c>
      <c r="O25" s="127" t="str">
        <f>'Day3'!A42</f>
        <v>QC2D-D3</v>
      </c>
      <c r="P25" s="127">
        <f>'Day3'!B42</f>
        <v>500</v>
      </c>
      <c r="Q25" s="127">
        <f>'Day3'!C42</f>
        <v>2.7254550000000006</v>
      </c>
      <c r="T25" s="127">
        <f>'Day3'!F42</f>
        <v>543.35433421178584</v>
      </c>
      <c r="W25" s="11">
        <f t="shared" si="6"/>
        <v>500</v>
      </c>
      <c r="X25" s="11">
        <f t="shared" si="7"/>
        <v>479.47298413514341</v>
      </c>
      <c r="AD25" s="11">
        <f t="shared" si="8"/>
        <v>500</v>
      </c>
      <c r="AE25" s="11">
        <f t="shared" si="9"/>
        <v>554.53842586979715</v>
      </c>
      <c r="AK25" s="11">
        <f t="shared" si="10"/>
        <v>500</v>
      </c>
      <c r="AL25" s="11">
        <f t="shared" si="11"/>
        <v>543.35433421178584</v>
      </c>
    </row>
    <row r="26" spans="1:48" x14ac:dyDescent="0.2">
      <c r="A26" s="14" t="str">
        <f>'Day1'!A43</f>
        <v>QC2E-D1</v>
      </c>
      <c r="B26" s="124">
        <f>'Day1'!B43</f>
        <v>500</v>
      </c>
      <c r="C26" s="124">
        <f>'Day1'!C43</f>
        <v>2.6755610000000001</v>
      </c>
      <c r="F26" s="124">
        <f>'Day1'!F43</f>
        <v>551.68215203805585</v>
      </c>
      <c r="H26" s="126" t="str">
        <f>'Day2'!A43</f>
        <v>QC2E-D2</v>
      </c>
      <c r="I26" s="126">
        <f>'Day2'!B43</f>
        <v>500</v>
      </c>
      <c r="J26" s="126">
        <f>'Day2'!C43</f>
        <v>2.4254549999999999</v>
      </c>
      <c r="M26" s="126">
        <f>'Day2'!F43</f>
        <v>517.20434680252936</v>
      </c>
      <c r="O26" s="127" t="str">
        <f>'Day3'!A43</f>
        <v>QC2E-D3</v>
      </c>
      <c r="P26" s="127">
        <f>'Day3'!B43</f>
        <v>500</v>
      </c>
      <c r="Q26" s="127">
        <f>'Day3'!C43</f>
        <v>2.6254330000000006</v>
      </c>
      <c r="T26" s="127">
        <f>'Day3'!F43</f>
        <v>523.41178493087955</v>
      </c>
      <c r="W26" s="11">
        <f t="shared" si="6"/>
        <v>500</v>
      </c>
      <c r="X26" s="11">
        <f t="shared" si="7"/>
        <v>551.68215203805585</v>
      </c>
      <c r="AD26" s="11">
        <f t="shared" si="8"/>
        <v>500</v>
      </c>
      <c r="AE26" s="11">
        <f t="shared" si="9"/>
        <v>517.20434680252936</v>
      </c>
      <c r="AK26" s="11">
        <f t="shared" si="10"/>
        <v>500</v>
      </c>
      <c r="AL26" s="11">
        <f t="shared" si="11"/>
        <v>523.41178493087955</v>
      </c>
    </row>
    <row r="27" spans="1:48" x14ac:dyDescent="0.2">
      <c r="A27" s="14" t="str">
        <f>'Day1'!A44</f>
        <v>QC3A-D1</v>
      </c>
      <c r="B27" s="124">
        <f>'Day1'!B44</f>
        <v>3.3332999999999999</v>
      </c>
      <c r="C27" s="124">
        <f>'Day1'!C44</f>
        <v>1.8476000000000003E-2</v>
      </c>
      <c r="F27" s="124">
        <f>'Day1'!F44</f>
        <v>3.609753352891369</v>
      </c>
      <c r="H27" s="126" t="str">
        <f>'Day2'!A44</f>
        <v>QC3A-D2</v>
      </c>
      <c r="I27" s="126">
        <f>'Day2'!B44</f>
        <v>3.3333333333333335</v>
      </c>
      <c r="J27" s="126">
        <f>'Day2'!C44</f>
        <v>1.7538000000000002E-2</v>
      </c>
      <c r="M27" s="126">
        <f>'Day2'!F44</f>
        <v>3.4728341622030943</v>
      </c>
      <c r="O27" s="127" t="str">
        <f>'Day3'!A44</f>
        <v>QC3A-D3</v>
      </c>
      <c r="P27" s="127">
        <f>'Day3'!B44</f>
        <v>3.3330000000000002</v>
      </c>
      <c r="Q27" s="127">
        <f>'Day3'!C44</f>
        <v>1.6421999999999999E-2</v>
      </c>
      <c r="T27" s="127">
        <f>'Day3'!F44</f>
        <v>3.2229220614459262</v>
      </c>
      <c r="W27" s="11">
        <f t="shared" si="6"/>
        <v>3.3332999999999999</v>
      </c>
      <c r="X27" s="11">
        <f t="shared" si="7"/>
        <v>3.609753352891369</v>
      </c>
      <c r="Y27" s="11">
        <f t="shared" ref="Y27" si="26">STDEV(X27:X31)</f>
        <v>0.17562683725317535</v>
      </c>
      <c r="Z27" s="137">
        <f t="shared" ref="Z27" si="27">Y27/W27</f>
        <v>5.2688578061733223E-2</v>
      </c>
      <c r="AA27" s="137">
        <f t="shared" ref="AA27" si="28">AVERAGE(X27:X31)/W27</f>
        <v>1.0495127861035973</v>
      </c>
      <c r="AD27" s="11">
        <f t="shared" si="8"/>
        <v>3.3333333333333335</v>
      </c>
      <c r="AE27" s="11">
        <f t="shared" si="9"/>
        <v>3.4728341622030943</v>
      </c>
      <c r="AF27" s="11">
        <f t="shared" ref="AF27" si="29">STDEV(AE27:AE31)</f>
        <v>0.25974834612537751</v>
      </c>
      <c r="AG27" s="137">
        <f t="shared" ref="AG27" si="30">AF27/AD27</f>
        <v>7.7924503837613249E-2</v>
      </c>
      <c r="AH27" s="137">
        <f t="shared" ref="AH27" si="31">AVERAGE(AE27:AE31)/AD27</f>
        <v>1.0076842186714301</v>
      </c>
      <c r="AK27" s="11">
        <f t="shared" si="10"/>
        <v>3.3330000000000002</v>
      </c>
      <c r="AL27" s="11">
        <f t="shared" si="11"/>
        <v>3.2229220614459262</v>
      </c>
      <c r="AM27" s="11">
        <f t="shared" ref="AM27" si="32">STDEV(AL27:AL31)</f>
        <v>0.20708789194701313</v>
      </c>
      <c r="AN27" s="137">
        <f t="shared" ref="AN27" si="33">AM27/AK27</f>
        <v>6.2132580842188152E-2</v>
      </c>
      <c r="AO27" s="137">
        <f t="shared" ref="AO27" si="34">AVERAGE(AL27:AL31)/AK27</f>
        <v>1.0138765528273259</v>
      </c>
      <c r="AR27" s="11">
        <f t="shared" ref="AR27:AR36" si="35">AK27</f>
        <v>3.3330000000000002</v>
      </c>
      <c r="AS27" s="11">
        <f t="shared" ref="AS27" si="36">AVERAGE(X27:X31,AE27:AE31,AL27:AL31)</f>
        <v>3.4121796386880106</v>
      </c>
      <c r="AT27" s="11">
        <f t="shared" ref="AT27" si="37">STDEV(X27:X31,AE27:AE31,AL27:AL31)</f>
        <v>0.21069720908584347</v>
      </c>
      <c r="AU27" s="137">
        <f t="shared" ref="AU27" si="38">AT27/AR27</f>
        <v>6.3215484274180458E-2</v>
      </c>
      <c r="AV27" s="137">
        <f t="shared" ref="AV27:AV36" si="39">AS27/AR27</f>
        <v>1.0237562672331264</v>
      </c>
    </row>
    <row r="28" spans="1:48" x14ac:dyDescent="0.2">
      <c r="A28" s="14" t="str">
        <f>'Day1'!A45</f>
        <v>QC3B-D1</v>
      </c>
      <c r="B28" s="124">
        <f>'Day1'!B45</f>
        <v>3.3332999999999999</v>
      </c>
      <c r="C28" s="124">
        <f>'Day1'!C45</f>
        <v>1.6448000000000001E-2</v>
      </c>
      <c r="F28" s="124">
        <f>'Day1'!F45</f>
        <v>3.1914412460022348</v>
      </c>
      <c r="H28" s="126" t="str">
        <f>'Day2'!A45</f>
        <v>QC3B-D2</v>
      </c>
      <c r="I28" s="126">
        <f>'Day2'!B45</f>
        <v>3.3333333333333335</v>
      </c>
      <c r="J28" s="126">
        <f>'Day2'!C45</f>
        <v>1.866166666666667E-2</v>
      </c>
      <c r="M28" s="126">
        <f>'Day2'!F45</f>
        <v>3.7125695751638323</v>
      </c>
      <c r="O28" s="127" t="str">
        <f>'Day3'!A45</f>
        <v>QC3B-D3</v>
      </c>
      <c r="P28" s="127">
        <f>'Day3'!B45</f>
        <v>3.3330000000000002</v>
      </c>
      <c r="Q28" s="127">
        <f>'Day3'!C45</f>
        <v>1.7937000000000002E-2</v>
      </c>
      <c r="T28" s="127">
        <f>'Day3'!F45</f>
        <v>3.5249852291547605</v>
      </c>
      <c r="V28" t="s">
        <v>52</v>
      </c>
      <c r="W28" s="11">
        <f t="shared" si="6"/>
        <v>3.3332999999999999</v>
      </c>
      <c r="X28" s="11">
        <f t="shared" si="7"/>
        <v>3.1914412460022348</v>
      </c>
      <c r="AC28" t="s">
        <v>52</v>
      </c>
      <c r="AD28" s="11">
        <f t="shared" si="8"/>
        <v>3.3333333333333335</v>
      </c>
      <c r="AE28" s="11">
        <f t="shared" si="9"/>
        <v>3.7125695751638323</v>
      </c>
      <c r="AJ28" t="s">
        <v>52</v>
      </c>
      <c r="AK28" s="11">
        <f t="shared" si="10"/>
        <v>3.3330000000000002</v>
      </c>
      <c r="AL28" s="11">
        <f t="shared" si="11"/>
        <v>3.5249852291547605</v>
      </c>
      <c r="AQ28" t="s">
        <v>52</v>
      </c>
    </row>
    <row r="29" spans="1:48" x14ac:dyDescent="0.2">
      <c r="A29" s="14" t="str">
        <f>'Day1'!A46</f>
        <v>QC3C-D1</v>
      </c>
      <c r="B29" s="124">
        <f>'Day1'!B46</f>
        <v>3.3332999999999999</v>
      </c>
      <c r="C29" s="124">
        <f>'Day1'!C46</f>
        <v>1.8454000000000005E-2</v>
      </c>
      <c r="F29" s="124">
        <f>'Day1'!F46</f>
        <v>3.6052154503511518</v>
      </c>
      <c r="H29" s="126" t="str">
        <f>'Day2'!A46</f>
        <v>QC3C-D2</v>
      </c>
      <c r="I29" s="126">
        <f>'Day2'!B46</f>
        <v>3.3333333333333335</v>
      </c>
      <c r="J29" s="126">
        <f>'Day2'!C46</f>
        <v>1.5673666666666669E-2</v>
      </c>
      <c r="M29" s="126">
        <f>'Day2'!F46</f>
        <v>3.0750767713133271</v>
      </c>
      <c r="O29" s="127" t="str">
        <f>'Day3'!A46</f>
        <v>QC3C-D3</v>
      </c>
      <c r="P29" s="127">
        <f>'Day3'!B46</f>
        <v>3.3330000000000002</v>
      </c>
      <c r="Q29" s="127">
        <f>'Day3'!C46</f>
        <v>1.5915000000000002E-2</v>
      </c>
      <c r="T29" s="127">
        <f>'Day3'!F46</f>
        <v>3.1218355756186149</v>
      </c>
      <c r="W29" s="11">
        <f t="shared" si="6"/>
        <v>3.3332999999999999</v>
      </c>
      <c r="X29" s="11">
        <f t="shared" si="7"/>
        <v>3.6052154503511518</v>
      </c>
      <c r="AD29" s="11">
        <f t="shared" si="8"/>
        <v>3.3333333333333335</v>
      </c>
      <c r="AE29" s="11">
        <f t="shared" si="9"/>
        <v>3.0750767713133271</v>
      </c>
      <c r="AK29" s="11">
        <f t="shared" si="10"/>
        <v>3.3330000000000002</v>
      </c>
      <c r="AL29" s="11">
        <f t="shared" si="11"/>
        <v>3.1218355756186149</v>
      </c>
    </row>
    <row r="30" spans="1:48" x14ac:dyDescent="0.2">
      <c r="A30" s="14" t="str">
        <f>'Day1'!A47</f>
        <v>QC3D-D1</v>
      </c>
      <c r="B30" s="124">
        <f>'Day1'!B47</f>
        <v>3.3332999999999999</v>
      </c>
      <c r="C30" s="124">
        <f>'Day1'!C47</f>
        <v>1.8280333333333336E-2</v>
      </c>
      <c r="F30" s="124">
        <f>'Day1'!F47</f>
        <v>3.5693935227230713</v>
      </c>
      <c r="H30" s="126" t="str">
        <f>'Day2'!A47</f>
        <v>QC3D-D2</v>
      </c>
      <c r="I30" s="126">
        <f>'Day2'!B47</f>
        <v>3.3333333333333335</v>
      </c>
      <c r="J30" s="126">
        <f>'Day2'!C47</f>
        <v>1.5959000000000001E-2</v>
      </c>
      <c r="M30" s="126">
        <f>'Day2'!F47</f>
        <v>3.1359529248269404</v>
      </c>
      <c r="O30" s="127" t="str">
        <f>'Day3'!A47</f>
        <v>QC3D-D3</v>
      </c>
      <c r="P30" s="127">
        <f>'Day3'!B47</f>
        <v>3.3330000000000002</v>
      </c>
      <c r="Q30" s="127">
        <f>'Day3'!C47</f>
        <v>1.7332333333333332E-2</v>
      </c>
      <c r="T30" s="127">
        <f>'Day3'!F47</f>
        <v>3.4044258042430271</v>
      </c>
      <c r="W30" s="11">
        <f t="shared" si="6"/>
        <v>3.3332999999999999</v>
      </c>
      <c r="X30" s="11">
        <f t="shared" si="7"/>
        <v>3.5693935227230713</v>
      </c>
      <c r="AD30" s="11">
        <f t="shared" si="8"/>
        <v>3.3333333333333335</v>
      </c>
      <c r="AE30" s="11">
        <f t="shared" si="9"/>
        <v>3.1359529248269404</v>
      </c>
      <c r="AK30" s="11">
        <f t="shared" si="10"/>
        <v>3.3330000000000002</v>
      </c>
      <c r="AL30" s="11">
        <f t="shared" si="11"/>
        <v>3.4044258042430271</v>
      </c>
    </row>
    <row r="31" spans="1:48" x14ac:dyDescent="0.2">
      <c r="A31" s="14" t="str">
        <f>'Day1'!A48</f>
        <v>QC3E-D1</v>
      </c>
      <c r="B31" s="124">
        <f>'Day1'!B48</f>
        <v>3.3332999999999999</v>
      </c>
      <c r="C31" s="124">
        <f>'Day1'!C48</f>
        <v>1.8021000000000002E-2</v>
      </c>
      <c r="F31" s="124">
        <f>'Day1'!F48</f>
        <v>3.5159012776277812</v>
      </c>
      <c r="H31" s="126" t="str">
        <f>'Day2'!A48</f>
        <v>QC3E-D2</v>
      </c>
      <c r="I31" s="126">
        <f>'Day2'!B48</f>
        <v>3.3333333333333335</v>
      </c>
      <c r="J31" s="126">
        <f>'Day2'!C48</f>
        <v>1.7188666666666668E-2</v>
      </c>
      <c r="M31" s="126">
        <f>'Day2'!F48</f>
        <v>3.3983035443499787</v>
      </c>
      <c r="O31" s="127" t="str">
        <f>'Day3'!A48</f>
        <v>QC3E-D3</v>
      </c>
      <c r="P31" s="127">
        <f>'Day3'!B48</f>
        <v>3.3330000000000002</v>
      </c>
      <c r="Q31" s="127">
        <f>'Day3'!C48</f>
        <v>1.8424000000000003E-2</v>
      </c>
      <c r="T31" s="127">
        <f>'Day3'!F48</f>
        <v>3.6220840824050589</v>
      </c>
      <c r="W31" s="11">
        <f t="shared" si="6"/>
        <v>3.3332999999999999</v>
      </c>
      <c r="X31" s="11">
        <f t="shared" si="7"/>
        <v>3.5159012776277812</v>
      </c>
      <c r="AD31" s="11">
        <f t="shared" si="8"/>
        <v>3.3333333333333335</v>
      </c>
      <c r="AE31" s="11">
        <f t="shared" si="9"/>
        <v>3.3983035443499787</v>
      </c>
      <c r="AK31" s="11">
        <f t="shared" si="10"/>
        <v>3.3330000000000002</v>
      </c>
      <c r="AL31" s="11">
        <f t="shared" si="11"/>
        <v>3.6220840824050589</v>
      </c>
    </row>
    <row r="32" spans="1:48" x14ac:dyDescent="0.2">
      <c r="A32" s="14" t="str">
        <f>'Day1'!A49</f>
        <v>QC4A-D1</v>
      </c>
      <c r="B32" s="124">
        <f>'Day1'!B49</f>
        <v>900</v>
      </c>
      <c r="C32" s="124">
        <f>'Day1'!C49</f>
        <v>4.3204979999999997</v>
      </c>
      <c r="F32" s="124">
        <f>'Day1'!F49</f>
        <v>890.98050616522085</v>
      </c>
      <c r="H32" s="126" t="str">
        <f>'Day2'!A49</f>
        <v>QC4A-D2</v>
      </c>
      <c r="I32" s="126">
        <f>'Day2'!B49</f>
        <v>900</v>
      </c>
      <c r="J32" s="126">
        <f>'Day2'!C49</f>
        <v>4.1855170000000008</v>
      </c>
      <c r="M32" s="126">
        <f>'Day2'!F49</f>
        <v>892.71534390116619</v>
      </c>
      <c r="O32" s="127" t="str">
        <f>'Day3'!A49</f>
        <v>QC4A-D3</v>
      </c>
      <c r="P32" s="127">
        <f>'Day3'!B49</f>
        <v>900</v>
      </c>
      <c r="Q32" s="127">
        <f>'Day3'!C49</f>
        <v>4.4554869999999998</v>
      </c>
      <c r="T32" s="127">
        <f>'Day3'!F49</f>
        <v>888.29093233564629</v>
      </c>
      <c r="V32" t="s">
        <v>168</v>
      </c>
      <c r="W32" s="11">
        <f t="shared" si="6"/>
        <v>900</v>
      </c>
      <c r="X32" s="11">
        <f t="shared" si="7"/>
        <v>890.98050616522085</v>
      </c>
      <c r="Y32" s="11">
        <f t="shared" ref="Y32" si="40">STDEV(X32:X36)</f>
        <v>51.262560770763073</v>
      </c>
      <c r="Z32" s="137">
        <f t="shared" ref="Z32" si="41">Y32/W32</f>
        <v>5.6958400856403413E-2</v>
      </c>
      <c r="AA32" s="137">
        <f t="shared" ref="AA32" si="42">AVERAGE(X32:X36)/W32</f>
        <v>1.0828022367413119</v>
      </c>
      <c r="AC32" t="s">
        <v>168</v>
      </c>
      <c r="AD32" s="11">
        <f t="shared" si="8"/>
        <v>900</v>
      </c>
      <c r="AE32" s="11">
        <f t="shared" si="9"/>
        <v>892.71534390116619</v>
      </c>
      <c r="AF32" s="11">
        <f t="shared" ref="AF32" si="43">STDEV(AE32:AE36)</f>
        <v>66.30692261786848</v>
      </c>
      <c r="AG32" s="137">
        <f t="shared" ref="AG32" si="44">AF32/AD32</f>
        <v>7.3674358464298317E-2</v>
      </c>
      <c r="AH32" s="137">
        <f t="shared" ref="AH32" si="45">AVERAGE(AE32:AE36)/AD32</f>
        <v>1.0537730354842145</v>
      </c>
      <c r="AJ32" t="s">
        <v>168</v>
      </c>
      <c r="AK32" s="11">
        <f t="shared" si="10"/>
        <v>900</v>
      </c>
      <c r="AL32" s="11">
        <f t="shared" si="11"/>
        <v>888.29093233564629</v>
      </c>
      <c r="AM32" s="11">
        <f t="shared" ref="AM32" si="46">STDEV(AL32:AL36)</f>
        <v>52.54720398338911</v>
      </c>
      <c r="AN32" s="137">
        <f t="shared" ref="AN32" si="47">AM32/AK32</f>
        <v>5.8385782203765675E-2</v>
      </c>
      <c r="AO32" s="137">
        <f t="shared" ref="AO32" si="48">AVERAGE(AL32:AL36)/AK32</f>
        <v>0.95110061132585522</v>
      </c>
      <c r="AQ32" t="s">
        <v>168</v>
      </c>
      <c r="AR32" s="11">
        <f t="shared" ref="AR32:AR36" si="49">AK32</f>
        <v>900</v>
      </c>
      <c r="AS32" s="11">
        <f t="shared" ref="AS32" si="50">AVERAGE(X32:X36,AE32:AE36,AL32:AL36)</f>
        <v>926.30276506541463</v>
      </c>
      <c r="AT32" s="11">
        <f t="shared" ref="AT32" si="51">STDEV(X32:X36,AE32:AE36,AL32:AL36)</f>
        <v>74.607391532173708</v>
      </c>
      <c r="AU32" s="137">
        <f t="shared" ref="AU32" si="52">AT32/AR32</f>
        <v>8.2897101702415224E-2</v>
      </c>
      <c r="AV32" s="137">
        <f t="shared" ref="AV32:AV36" si="53">AS32/AR32</f>
        <v>1.0292252945171274</v>
      </c>
    </row>
    <row r="33" spans="1:38" x14ac:dyDescent="0.2">
      <c r="A33" s="14" t="str">
        <f>'Day1'!A50</f>
        <v>QC4B-D1</v>
      </c>
      <c r="B33" s="124">
        <f>'Day1'!B50</f>
        <v>900</v>
      </c>
      <c r="C33" s="124">
        <f>'Day1'!C50</f>
        <v>4.9055250000000008</v>
      </c>
      <c r="F33" s="124">
        <f>'Day1'!F50</f>
        <v>1011.6530293195747</v>
      </c>
      <c r="H33" s="126" t="str">
        <f>'Day2'!A50</f>
        <v>QC4B-D2</v>
      </c>
      <c r="I33" s="126">
        <f>'Day2'!B50</f>
        <v>900</v>
      </c>
      <c r="J33" s="126">
        <f>'Day2'!C50</f>
        <v>4.0504959999999999</v>
      </c>
      <c r="M33" s="126">
        <f>'Day2'!F50</f>
        <v>863.90847781391733</v>
      </c>
      <c r="O33" s="127" t="str">
        <f>'Day3'!A50</f>
        <v>QC4B-D3</v>
      </c>
      <c r="P33" s="127">
        <f>'Day3'!B50</f>
        <v>900</v>
      </c>
      <c r="Q33" s="127">
        <f>'Day3'!C50</f>
        <v>4.0955030000000008</v>
      </c>
      <c r="T33" s="127">
        <f>'Day3'!F50</f>
        <v>816.51673605545056</v>
      </c>
      <c r="W33" s="11">
        <f t="shared" si="6"/>
        <v>900</v>
      </c>
      <c r="X33" s="11">
        <f t="shared" si="7"/>
        <v>1011.6530293195747</v>
      </c>
      <c r="AD33" s="11">
        <f t="shared" si="8"/>
        <v>900</v>
      </c>
      <c r="AE33" s="11">
        <f t="shared" si="9"/>
        <v>863.90847781391733</v>
      </c>
      <c r="AK33" s="11">
        <f t="shared" si="10"/>
        <v>900</v>
      </c>
      <c r="AL33" s="11">
        <f t="shared" si="11"/>
        <v>816.51673605545056</v>
      </c>
    </row>
    <row r="34" spans="1:38" x14ac:dyDescent="0.2">
      <c r="A34" s="14" t="str">
        <f>'Day1'!A51</f>
        <v>QC4C-D1</v>
      </c>
      <c r="B34" s="124">
        <f>'Day1'!B51</f>
        <v>900</v>
      </c>
      <c r="C34" s="124">
        <f>'Day1'!C51</f>
        <v>4.7255250000000002</v>
      </c>
      <c r="F34" s="124">
        <f>'Day1'!F51</f>
        <v>974.52473580870469</v>
      </c>
      <c r="H34" s="126" t="str">
        <f>'Day2'!A51</f>
        <v>QC4C-D2</v>
      </c>
      <c r="I34" s="126">
        <f>'Day2'!B51</f>
        <v>900</v>
      </c>
      <c r="J34" s="126">
        <f>'Day2'!C51</f>
        <v>4.7705140000000004</v>
      </c>
      <c r="M34" s="126">
        <f>'Day2'!F51</f>
        <v>1017.5250419514116</v>
      </c>
      <c r="O34" s="127" t="str">
        <f>'Day3'!A51</f>
        <v>QC4C-D3</v>
      </c>
      <c r="P34" s="127">
        <f>'Day3'!B51</f>
        <v>900</v>
      </c>
      <c r="Q34" s="127">
        <f>'Day3'!C51</f>
        <v>4.1404300000000003</v>
      </c>
      <c r="T34" s="127">
        <f>'Day3'!F51</f>
        <v>825.47435449482657</v>
      </c>
      <c r="W34" s="11">
        <f t="shared" si="6"/>
        <v>900</v>
      </c>
      <c r="X34" s="11">
        <f t="shared" si="7"/>
        <v>974.52473580870469</v>
      </c>
      <c r="AD34" s="11">
        <f t="shared" si="8"/>
        <v>900</v>
      </c>
      <c r="AE34" s="11">
        <f t="shared" si="9"/>
        <v>1017.5250419514116</v>
      </c>
      <c r="AK34" s="11">
        <f t="shared" si="10"/>
        <v>900</v>
      </c>
      <c r="AL34" s="11">
        <f t="shared" si="11"/>
        <v>825.47435449482657</v>
      </c>
    </row>
    <row r="35" spans="1:38" x14ac:dyDescent="0.2">
      <c r="A35" s="14" t="str">
        <f>'Day1'!A52</f>
        <v>QC4D-D1</v>
      </c>
      <c r="B35" s="124">
        <f>'Day1'!B52</f>
        <v>900</v>
      </c>
      <c r="C35" s="124">
        <f>'Day1'!C52</f>
        <v>4.7255210000000005</v>
      </c>
      <c r="F35" s="124">
        <f>'Day1'!F52</f>
        <v>974.52391073551564</v>
      </c>
      <c r="H35" s="126" t="str">
        <f>'Day2'!A52</f>
        <v>QC4D-D2</v>
      </c>
      <c r="I35" s="126">
        <f>'Day2'!B52</f>
        <v>900</v>
      </c>
      <c r="J35" s="126">
        <f>'Day2'!C52</f>
        <v>4.5905139999999998</v>
      </c>
      <c r="M35" s="126">
        <f>'Day2'!F52</f>
        <v>979.12186099656174</v>
      </c>
      <c r="O35" s="127" t="str">
        <f>'Day3'!A52</f>
        <v>QC4D-D3</v>
      </c>
      <c r="P35" s="127">
        <f>'Day3'!B52</f>
        <v>900</v>
      </c>
      <c r="Q35" s="127">
        <f>'Day3'!C52</f>
        <v>4.0955090000000007</v>
      </c>
      <c r="T35" s="127">
        <f>'Day3'!F52</f>
        <v>816.5179323452237</v>
      </c>
      <c r="W35" s="11">
        <f t="shared" si="6"/>
        <v>900</v>
      </c>
      <c r="X35" s="11">
        <f t="shared" si="7"/>
        <v>974.52391073551564</v>
      </c>
      <c r="AD35" s="11">
        <f t="shared" si="8"/>
        <v>900</v>
      </c>
      <c r="AE35" s="11">
        <f t="shared" si="9"/>
        <v>979.12186099656174</v>
      </c>
      <c r="AK35" s="11">
        <f t="shared" si="10"/>
        <v>900</v>
      </c>
      <c r="AL35" s="11">
        <f t="shared" si="11"/>
        <v>816.5179323452237</v>
      </c>
    </row>
    <row r="36" spans="1:38" x14ac:dyDescent="0.2">
      <c r="A36" s="14" t="str">
        <f>'Day1'!A53</f>
        <v>QC4E-D1</v>
      </c>
      <c r="B36" s="124">
        <f>'Day1'!B53</f>
        <v>900</v>
      </c>
      <c r="C36" s="124">
        <f>'Day1'!C53</f>
        <v>4.9504900000000012</v>
      </c>
      <c r="F36" s="124">
        <f>'Day1'!F53</f>
        <v>1020.9278833068873</v>
      </c>
      <c r="H36" s="126" t="str">
        <f>'Day2'!A53</f>
        <v>QC4E-D2</v>
      </c>
      <c r="I36" s="126">
        <f>'Day2'!B53</f>
        <v>900</v>
      </c>
      <c r="J36" s="126">
        <f>'Day2'!C53</f>
        <v>4.6354450000000007</v>
      </c>
      <c r="M36" s="126">
        <f>'Day2'!F53</f>
        <v>988.70793501590833</v>
      </c>
      <c r="O36" s="127" t="str">
        <f>'Day3'!A53</f>
        <v>QC4E-D3</v>
      </c>
      <c r="P36" s="127">
        <f>'Day3'!B53</f>
        <v>900</v>
      </c>
      <c r="Q36" s="127">
        <f>'Day3'!C53</f>
        <v>4.680492000000001</v>
      </c>
      <c r="T36" s="127">
        <f>'Day3'!F53</f>
        <v>933.15279573520172</v>
      </c>
      <c r="W36" s="11">
        <f t="shared" si="6"/>
        <v>900</v>
      </c>
      <c r="X36" s="11">
        <f t="shared" si="7"/>
        <v>1020.9278833068873</v>
      </c>
      <c r="AD36" s="11">
        <f t="shared" si="8"/>
        <v>900</v>
      </c>
      <c r="AE36" s="11">
        <f t="shared" si="9"/>
        <v>988.70793501590833</v>
      </c>
      <c r="AK36" s="11">
        <f t="shared" si="10"/>
        <v>900</v>
      </c>
      <c r="AL36" s="11">
        <f t="shared" si="11"/>
        <v>933.15279573520172</v>
      </c>
    </row>
  </sheetData>
  <mergeCells count="3">
    <mergeCell ref="V2:Z2"/>
    <mergeCell ref="AC2:AG2"/>
    <mergeCell ref="AJ2:AN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Data</vt:lpstr>
      <vt:lpstr>Day1</vt:lpstr>
      <vt:lpstr>Day2</vt:lpstr>
      <vt:lpstr>Day3</vt:lpstr>
      <vt:lpstr>Stats</vt:lpstr>
      <vt:lpstr>'Day1'!Druckbereich</vt:lpstr>
      <vt:lpstr>'Day2'!Druckbereich</vt:lpstr>
      <vt:lpstr>'Day3'!Druckbereich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Stephan Müller</cp:lastModifiedBy>
  <dcterms:created xsi:type="dcterms:W3CDTF">2017-11-13T15:10:01Z</dcterms:created>
  <dcterms:modified xsi:type="dcterms:W3CDTF">2020-03-29T16:08:53Z</dcterms:modified>
</cp:coreProperties>
</file>